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il Jovanović\Desktop\Emil\Dokumenti\Glazbena škola Blagoja Berse, Zagreb\Školski odbor za financijski plan i plan nabave\07 Polugodišnji izvještaj o izvršenju Financijskog plana za 2023. godinu\"/>
    </mc:Choice>
  </mc:AlternateContent>
  <xr:revisionPtr revIDLastSave="0" documentId="13_ncr:1_{58640939-0EB0-484A-9442-A9A38AF3E3DF}" xr6:coauthVersionLast="46" xr6:coauthVersionMax="46" xr10:uidLastSave="{00000000-0000-0000-0000-000000000000}"/>
  <bookViews>
    <workbookView xWindow="-120" yWindow="-120" windowWidth="29040" windowHeight="15840" tabRatio="871" xr2:uid="{B1D3B359-2161-46DB-8E1C-6060732ABF26}"/>
  </bookViews>
  <sheets>
    <sheet name="OPĆI DIO (sažetak izv.)" sheetId="1" r:id="rId1"/>
    <sheet name="OPĆI DIO (izv. po ekon. klas.)" sheetId="6" r:id="rId2"/>
    <sheet name="OPĆI DIO (izv. po izv. fin.)" sheetId="9" r:id="rId3"/>
    <sheet name="OPĆI DIO (izv. po funk. klas.)" sheetId="10" r:id="rId4"/>
    <sheet name="POSEBNI DIO (po projekt. klas.)" sheetId="13" r:id="rId5"/>
  </sheets>
  <externalReferences>
    <externalReference r:id="rId6"/>
  </externalReferences>
  <definedNames>
    <definedName name="_xlnm._FilterDatabase" localSheetId="1" hidden="1">'OPĆI DIO (izv. po ekon. klas.)'!$A$1:$G$79</definedName>
    <definedName name="_xlnm._FilterDatabase" localSheetId="4" hidden="1">'POSEBNI DIO (po projekt. klas.)'!$A$1:$F$190</definedName>
    <definedName name="_xlnm.Print_Area" localSheetId="4">'POSEBNI DIO (po projekt. klas.)'!$A$1:$E$190</definedName>
    <definedName name="_xlnm.Print_Titles" localSheetId="1">'OPĆI DIO (izv. po ekon. klas.)'!$1:$3</definedName>
    <definedName name="_xlnm.Print_Titles" localSheetId="4">'POSEBNI DIO (po projekt. klas.)'!$1:$3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9" l="1"/>
  <c r="G19" i="9" l="1"/>
  <c r="G18" i="9"/>
  <c r="E190" i="13"/>
  <c r="E184" i="13"/>
  <c r="E178" i="13"/>
  <c r="E175" i="13"/>
  <c r="E169" i="13"/>
  <c r="E164" i="13"/>
  <c r="E159" i="13"/>
  <c r="E155" i="13"/>
  <c r="E152" i="13"/>
  <c r="E150" i="13"/>
  <c r="E145" i="13"/>
  <c r="E140" i="13"/>
  <c r="E139" i="13"/>
  <c r="E138" i="13"/>
  <c r="E134" i="13"/>
  <c r="E128" i="13"/>
  <c r="E125" i="13"/>
  <c r="E124" i="13"/>
  <c r="E123" i="13"/>
  <c r="E122" i="13"/>
  <c r="E120" i="13"/>
  <c r="E119" i="13"/>
  <c r="E118" i="13"/>
  <c r="E116" i="13"/>
  <c r="E115" i="13"/>
  <c r="E113" i="13"/>
  <c r="E110" i="13"/>
  <c r="E109" i="13"/>
  <c r="E107" i="13"/>
  <c r="E105" i="13"/>
  <c r="E104" i="13"/>
  <c r="E99" i="13"/>
  <c r="E98" i="13"/>
  <c r="E97" i="13"/>
  <c r="E94" i="13"/>
  <c r="E93" i="13"/>
  <c r="E92" i="13"/>
  <c r="E91" i="13"/>
  <c r="E90" i="13"/>
  <c r="E89" i="13"/>
  <c r="E87" i="13"/>
  <c r="E85" i="13"/>
  <c r="E84" i="13"/>
  <c r="E83" i="13"/>
  <c r="E82" i="13"/>
  <c r="E81" i="13"/>
  <c r="E80" i="13"/>
  <c r="E79" i="13"/>
  <c r="E78" i="13"/>
  <c r="E77" i="13"/>
  <c r="E75" i="13"/>
  <c r="E74" i="13"/>
  <c r="E73" i="13"/>
  <c r="E72" i="13"/>
  <c r="E71" i="13"/>
  <c r="E69" i="13"/>
  <c r="E68" i="13"/>
  <c r="E67" i="13"/>
  <c r="E64" i="13"/>
  <c r="E62" i="13"/>
  <c r="E57" i="13"/>
  <c r="E49" i="13"/>
  <c r="E48" i="13"/>
  <c r="E47" i="13"/>
  <c r="E44" i="13"/>
  <c r="E43" i="13"/>
  <c r="E42" i="13"/>
  <c r="E41" i="13"/>
  <c r="E39" i="13"/>
  <c r="E38" i="13"/>
  <c r="E37" i="13"/>
  <c r="E36" i="13"/>
  <c r="E34" i="13"/>
  <c r="E33" i="13"/>
  <c r="E32" i="13"/>
  <c r="E31" i="13"/>
  <c r="E29" i="13"/>
  <c r="E28" i="13"/>
  <c r="E27" i="13"/>
  <c r="E26" i="13"/>
  <c r="E24" i="13"/>
  <c r="E23" i="13"/>
  <c r="E22" i="13"/>
  <c r="E15" i="13"/>
  <c r="E17" i="13"/>
  <c r="E13" i="13"/>
  <c r="E11" i="13"/>
  <c r="F8" i="6"/>
  <c r="F6" i="6"/>
  <c r="F55" i="6"/>
  <c r="C189" i="13"/>
  <c r="C188" i="13" s="1"/>
  <c r="C187" i="13" s="1"/>
  <c r="C183" i="13"/>
  <c r="C182" i="13" s="1"/>
  <c r="C181" i="13" s="1"/>
  <c r="C177" i="13"/>
  <c r="C176" i="13" s="1"/>
  <c r="C174" i="13"/>
  <c r="C173" i="13" s="1"/>
  <c r="C168" i="13"/>
  <c r="C167" i="13" s="1"/>
  <c r="C166" i="13" s="1"/>
  <c r="C163" i="13"/>
  <c r="C162" i="13" s="1"/>
  <c r="C161" i="13" s="1"/>
  <c r="C158" i="13"/>
  <c r="C157" i="13" s="1"/>
  <c r="C156" i="13" s="1"/>
  <c r="C154" i="13"/>
  <c r="C149" i="13"/>
  <c r="C144" i="13"/>
  <c r="C143" i="13" s="1"/>
  <c r="C142" i="13" s="1"/>
  <c r="C137" i="13"/>
  <c r="C136" i="13" s="1"/>
  <c r="C135" i="13" s="1"/>
  <c r="C133" i="13"/>
  <c r="C132" i="13" s="1"/>
  <c r="C131" i="13" s="1"/>
  <c r="C127" i="13"/>
  <c r="C126" i="13" s="1"/>
  <c r="C121" i="13"/>
  <c r="C117" i="13"/>
  <c r="C114" i="13"/>
  <c r="C112" i="13"/>
  <c r="C108" i="13"/>
  <c r="C106" i="13"/>
  <c r="C103" i="13"/>
  <c r="C96" i="13"/>
  <c r="C95" i="13" s="1"/>
  <c r="C88" i="13"/>
  <c r="C86" i="13"/>
  <c r="C76" i="13"/>
  <c r="C70" i="13"/>
  <c r="C66" i="13"/>
  <c r="C63" i="13"/>
  <c r="C61" i="13"/>
  <c r="C56" i="13"/>
  <c r="C55" i="13" s="1"/>
  <c r="C53" i="13"/>
  <c r="C52" i="13" s="1"/>
  <c r="C46" i="13"/>
  <c r="C45" i="13" s="1"/>
  <c r="C40" i="13"/>
  <c r="C30" i="13"/>
  <c r="C25" i="13"/>
  <c r="C21" i="13"/>
  <c r="C16" i="13"/>
  <c r="C14" i="13"/>
  <c r="C12" i="13"/>
  <c r="C10" i="13"/>
  <c r="D183" i="13"/>
  <c r="D182" i="13" s="1"/>
  <c r="D181" i="13" s="1"/>
  <c r="D177" i="13"/>
  <c r="D176" i="13" s="1"/>
  <c r="D174" i="13"/>
  <c r="D173" i="13" s="1"/>
  <c r="D168" i="13"/>
  <c r="D167" i="13" s="1"/>
  <c r="D166" i="13" s="1"/>
  <c r="D163" i="13"/>
  <c r="D162" i="13" s="1"/>
  <c r="D161" i="13" s="1"/>
  <c r="D158" i="13"/>
  <c r="D157" i="13" s="1"/>
  <c r="D156" i="13" s="1"/>
  <c r="D149" i="13"/>
  <c r="D137" i="13"/>
  <c r="D136" i="13" s="1"/>
  <c r="D135" i="13" s="1"/>
  <c r="D121" i="13"/>
  <c r="D117" i="13"/>
  <c r="D114" i="13"/>
  <c r="D112" i="13"/>
  <c r="D108" i="13"/>
  <c r="D103" i="13"/>
  <c r="D96" i="13"/>
  <c r="D95" i="13" s="1"/>
  <c r="D88" i="13"/>
  <c r="D76" i="13"/>
  <c r="E76" i="13" s="1"/>
  <c r="D70" i="13"/>
  <c r="E70" i="13" s="1"/>
  <c r="D66" i="13"/>
  <c r="E66" i="13" s="1"/>
  <c r="D189" i="13"/>
  <c r="D188" i="13" s="1"/>
  <c r="D187" i="13" s="1"/>
  <c r="D154" i="13"/>
  <c r="D144" i="13"/>
  <c r="D143" i="13" s="1"/>
  <c r="D142" i="13" s="1"/>
  <c r="D133" i="13"/>
  <c r="D132" i="13" s="1"/>
  <c r="D131" i="13" s="1"/>
  <c r="D127" i="13"/>
  <c r="D126" i="13" s="1"/>
  <c r="D106" i="13"/>
  <c r="D86" i="13"/>
  <c r="D63" i="13"/>
  <c r="D61" i="13"/>
  <c r="D56" i="13"/>
  <c r="D55" i="13" s="1"/>
  <c r="D53" i="13"/>
  <c r="D52" i="13" s="1"/>
  <c r="D46" i="13"/>
  <c r="D45" i="13" s="1"/>
  <c r="D40" i="13"/>
  <c r="D30" i="13"/>
  <c r="D25" i="13"/>
  <c r="D21" i="13"/>
  <c r="E103" i="13" l="1"/>
  <c r="E121" i="13"/>
  <c r="E156" i="13"/>
  <c r="E45" i="13"/>
  <c r="E86" i="13"/>
  <c r="E117" i="13"/>
  <c r="E88" i="13"/>
  <c r="E161" i="13"/>
  <c r="E63" i="13"/>
  <c r="E176" i="13"/>
  <c r="E106" i="13"/>
  <c r="E40" i="13"/>
  <c r="E135" i="13"/>
  <c r="E25" i="13"/>
  <c r="E181" i="13"/>
  <c r="E142" i="13"/>
  <c r="E108" i="13"/>
  <c r="E154" i="13"/>
  <c r="E114" i="13"/>
  <c r="E61" i="13"/>
  <c r="E187" i="13"/>
  <c r="E112" i="13"/>
  <c r="E173" i="13"/>
  <c r="E133" i="13"/>
  <c r="E55" i="13"/>
  <c r="E30" i="13"/>
  <c r="E126" i="13"/>
  <c r="E131" i="13"/>
  <c r="E95" i="13"/>
  <c r="E149" i="13"/>
  <c r="E166" i="13"/>
  <c r="E143" i="13"/>
  <c r="E182" i="13"/>
  <c r="D20" i="13"/>
  <c r="E144" i="13"/>
  <c r="E162" i="13"/>
  <c r="E183" i="13"/>
  <c r="E136" i="13"/>
  <c r="E163" i="13"/>
  <c r="E174" i="13"/>
  <c r="E127" i="13"/>
  <c r="E137" i="13"/>
  <c r="E21" i="13"/>
  <c r="E188" i="13"/>
  <c r="E46" i="13"/>
  <c r="E96" i="13"/>
  <c r="E157" i="13"/>
  <c r="E167" i="13"/>
  <c r="E177" i="13"/>
  <c r="E189" i="13"/>
  <c r="E56" i="13"/>
  <c r="E132" i="13"/>
  <c r="E158" i="13"/>
  <c r="E168" i="13"/>
  <c r="C60" i="13"/>
  <c r="C172" i="13"/>
  <c r="C148" i="13"/>
  <c r="C147" i="13" s="1"/>
  <c r="C111" i="13"/>
  <c r="C102" i="13"/>
  <c r="C65" i="13"/>
  <c r="C51" i="13"/>
  <c r="C20" i="13"/>
  <c r="C19" i="13" s="1"/>
  <c r="C9" i="13"/>
  <c r="C8" i="13" s="1"/>
  <c r="D51" i="13"/>
  <c r="D60" i="13"/>
  <c r="D102" i="13"/>
  <c r="D148" i="13"/>
  <c r="D111" i="13"/>
  <c r="D172" i="13"/>
  <c r="D65" i="13"/>
  <c r="G5" i="9"/>
  <c r="D16" i="13"/>
  <c r="E16" i="13" s="1"/>
  <c r="D14" i="13"/>
  <c r="E14" i="13" s="1"/>
  <c r="D12" i="13"/>
  <c r="E12" i="13" s="1"/>
  <c r="D10" i="13"/>
  <c r="E10" i="13" s="1"/>
  <c r="E51" i="13" l="1"/>
  <c r="E102" i="13"/>
  <c r="E60" i="13"/>
  <c r="E20" i="13"/>
  <c r="C59" i="13"/>
  <c r="C101" i="13"/>
  <c r="C4" i="13" s="1"/>
  <c r="D147" i="13"/>
  <c r="E147" i="13" s="1"/>
  <c r="E148" i="13"/>
  <c r="D101" i="13"/>
  <c r="E111" i="13"/>
  <c r="E65" i="13"/>
  <c r="D19" i="13"/>
  <c r="E19" i="13" s="1"/>
  <c r="E172" i="13"/>
  <c r="D59" i="13"/>
  <c r="E59" i="13" s="1"/>
  <c r="D9" i="13"/>
  <c r="E101" i="13" l="1"/>
  <c r="D8" i="13"/>
  <c r="E9" i="13"/>
  <c r="C5" i="10"/>
  <c r="C4" i="10"/>
  <c r="C6" i="10"/>
  <c r="D5" i="10"/>
  <c r="D6" i="10"/>
  <c r="G21" i="9"/>
  <c r="F21" i="9"/>
  <c r="E21" i="9"/>
  <c r="C21" i="9"/>
  <c r="D21" i="9"/>
  <c r="D4" i="13" l="1"/>
  <c r="E4" i="13" s="1"/>
  <c r="E8" i="13"/>
  <c r="F13" i="9"/>
  <c r="G13" i="9"/>
  <c r="C20" i="9"/>
  <c r="C16" i="9"/>
  <c r="C15" i="9"/>
  <c r="C12" i="9"/>
  <c r="C11" i="9"/>
  <c r="C9" i="9"/>
  <c r="C8" i="9"/>
  <c r="C6" i="9"/>
  <c r="C5" i="9"/>
  <c r="E23" i="9"/>
  <c r="E6" i="10" s="1"/>
  <c r="E5" i="10" s="1"/>
  <c r="E4" i="10" s="1"/>
  <c r="D23" i="9"/>
  <c r="E20" i="9"/>
  <c r="D20" i="9"/>
  <c r="C23" i="9" l="1"/>
  <c r="F19" i="6" l="1"/>
  <c r="F13" i="6"/>
  <c r="F60" i="6"/>
  <c r="E15" i="6"/>
  <c r="E14" i="6" s="1"/>
  <c r="C15" i="6"/>
  <c r="C14" i="6" s="1"/>
  <c r="C12" i="6"/>
  <c r="C11" i="6" s="1"/>
  <c r="D14" i="6"/>
  <c r="D18" i="6"/>
  <c r="G14" i="6" l="1"/>
  <c r="G15" i="6"/>
  <c r="D11" i="6"/>
  <c r="D29" i="1" l="1"/>
  <c r="E78" i="6" l="1"/>
  <c r="E77" i="6" s="1"/>
  <c r="E76" i="6" s="1"/>
  <c r="C78" i="6"/>
  <c r="C77" i="6" s="1"/>
  <c r="C76" i="6" s="1"/>
  <c r="D77" i="6"/>
  <c r="D76" i="6" s="1"/>
  <c r="F75" i="6"/>
  <c r="E74" i="6"/>
  <c r="G74" i="6" s="1"/>
  <c r="C74" i="6"/>
  <c r="F72" i="6"/>
  <c r="E71" i="6"/>
  <c r="C71" i="6"/>
  <c r="D70" i="6"/>
  <c r="D69" i="6" s="1"/>
  <c r="F68" i="6"/>
  <c r="E67" i="6"/>
  <c r="E66" i="6" s="1"/>
  <c r="C67" i="6"/>
  <c r="C66" i="6" s="1"/>
  <c r="D66" i="6"/>
  <c r="F65" i="6"/>
  <c r="F64" i="6"/>
  <c r="E63" i="6"/>
  <c r="G63" i="6" s="1"/>
  <c r="C63" i="6"/>
  <c r="C62" i="6" s="1"/>
  <c r="D62" i="6"/>
  <c r="F61" i="6"/>
  <c r="F59" i="6"/>
  <c r="F58" i="6"/>
  <c r="F57" i="6"/>
  <c r="E56" i="6"/>
  <c r="G56" i="6" s="1"/>
  <c r="C56" i="6"/>
  <c r="E54" i="6"/>
  <c r="G54" i="6" s="1"/>
  <c r="C54" i="6"/>
  <c r="F53" i="6"/>
  <c r="F52" i="6"/>
  <c r="F51" i="6"/>
  <c r="F49" i="6"/>
  <c r="F48" i="6"/>
  <c r="F47" i="6"/>
  <c r="F46" i="6"/>
  <c r="F45" i="6"/>
  <c r="E44" i="6"/>
  <c r="G44" i="6" s="1"/>
  <c r="C44" i="6"/>
  <c r="F43" i="6"/>
  <c r="F42" i="6"/>
  <c r="F41" i="6"/>
  <c r="F40" i="6"/>
  <c r="F39" i="6"/>
  <c r="E38" i="6"/>
  <c r="G38" i="6" s="1"/>
  <c r="C38" i="6"/>
  <c r="F37" i="6"/>
  <c r="F36" i="6"/>
  <c r="F35" i="6"/>
  <c r="E34" i="6"/>
  <c r="G34" i="6" s="1"/>
  <c r="C34" i="6"/>
  <c r="D33" i="6"/>
  <c r="F32" i="6"/>
  <c r="E31" i="6"/>
  <c r="G31" i="6" s="1"/>
  <c r="C31" i="6"/>
  <c r="F30" i="6"/>
  <c r="E29" i="6"/>
  <c r="G29" i="6" s="1"/>
  <c r="C29" i="6"/>
  <c r="F28" i="6"/>
  <c r="F27" i="6"/>
  <c r="E26" i="6"/>
  <c r="G26" i="6" s="1"/>
  <c r="C26" i="6"/>
  <c r="D25" i="6"/>
  <c r="E62" i="6" l="1"/>
  <c r="F62" i="6" s="1"/>
  <c r="F31" i="6"/>
  <c r="C25" i="6"/>
  <c r="F63" i="6"/>
  <c r="F44" i="6"/>
  <c r="E70" i="6"/>
  <c r="E69" i="6" s="1"/>
  <c r="D24" i="6"/>
  <c r="F29" i="6"/>
  <c r="E25" i="6"/>
  <c r="G25" i="6" s="1"/>
  <c r="F74" i="6"/>
  <c r="G66" i="6"/>
  <c r="F66" i="6"/>
  <c r="F56" i="6"/>
  <c r="F67" i="6"/>
  <c r="C70" i="6"/>
  <c r="C69" i="6" s="1"/>
  <c r="G71" i="6"/>
  <c r="F71" i="6"/>
  <c r="G67" i="6"/>
  <c r="E33" i="6"/>
  <c r="G33" i="6" s="1"/>
  <c r="C33" i="6"/>
  <c r="F38" i="6"/>
  <c r="F34" i="6"/>
  <c r="F26" i="6"/>
  <c r="F54" i="6"/>
  <c r="G62" i="6" l="1"/>
  <c r="F25" i="6"/>
  <c r="G70" i="6"/>
  <c r="E24" i="6"/>
  <c r="G24" i="6" s="1"/>
  <c r="C24" i="6"/>
  <c r="F33" i="6"/>
  <c r="F70" i="6"/>
  <c r="G69" i="6"/>
  <c r="F69" i="6"/>
  <c r="F24" i="6" l="1"/>
  <c r="D4" i="10"/>
  <c r="F23" i="9" l="1"/>
  <c r="F20" i="9"/>
  <c r="F16" i="9"/>
  <c r="F15" i="9"/>
  <c r="F12" i="9"/>
  <c r="F11" i="9"/>
  <c r="F9" i="9"/>
  <c r="F6" i="9"/>
  <c r="F5" i="9"/>
  <c r="G23" i="9"/>
  <c r="G20" i="9"/>
  <c r="G16" i="9"/>
  <c r="G15" i="9"/>
  <c r="G12" i="9"/>
  <c r="G11" i="9"/>
  <c r="G9" i="9"/>
  <c r="G8" i="9"/>
  <c r="G6" i="9"/>
  <c r="C22" i="9"/>
  <c r="D22" i="9"/>
  <c r="E22" i="9"/>
  <c r="G22" i="9" l="1"/>
  <c r="F22" i="9"/>
  <c r="G6" i="10"/>
  <c r="G5" i="10"/>
  <c r="G4" i="10" s="1"/>
  <c r="F6" i="10"/>
  <c r="F5" i="10"/>
  <c r="F4" i="10" s="1"/>
  <c r="C6" i="6"/>
  <c r="F10" i="6"/>
  <c r="F7" i="6"/>
  <c r="D5" i="6" l="1"/>
  <c r="C18" i="6"/>
  <c r="C17" i="6" s="1"/>
  <c r="D21" i="6"/>
  <c r="D17" i="6"/>
  <c r="D8" i="6"/>
  <c r="E22" i="6"/>
  <c r="E21" i="6" s="1"/>
  <c r="E18" i="6"/>
  <c r="E12" i="6"/>
  <c r="E9" i="6"/>
  <c r="G9" i="6" s="1"/>
  <c r="E6" i="6"/>
  <c r="G6" i="6" s="1"/>
  <c r="C9" i="6"/>
  <c r="C8" i="6" s="1"/>
  <c r="C22" i="6"/>
  <c r="C21" i="6" s="1"/>
  <c r="C5" i="6"/>
  <c r="C4" i="6" s="1"/>
  <c r="G18" i="6" l="1"/>
  <c r="E17" i="6"/>
  <c r="G12" i="6"/>
  <c r="E11" i="6"/>
  <c r="D4" i="6"/>
  <c r="E5" i="6"/>
  <c r="E8" i="6"/>
  <c r="G8" i="6" s="1"/>
  <c r="F9" i="6"/>
  <c r="F12" i="6"/>
  <c r="F18" i="6"/>
  <c r="F5" i="6" l="1"/>
  <c r="G5" i="6"/>
  <c r="F17" i="6"/>
  <c r="G17" i="6"/>
  <c r="F11" i="6"/>
  <c r="G11" i="6"/>
  <c r="E4" i="6"/>
  <c r="F4" i="6" l="1"/>
  <c r="G4" i="6"/>
  <c r="C29" i="1" l="1"/>
  <c r="D35" i="1"/>
  <c r="C35" i="1"/>
  <c r="B35" i="1"/>
  <c r="B21" i="1" l="1"/>
  <c r="C21" i="1"/>
  <c r="B18" i="1"/>
  <c r="B24" i="1" s="1"/>
  <c r="B37" i="1" s="1"/>
  <c r="D21" i="1"/>
  <c r="C18" i="1"/>
  <c r="D18" i="1"/>
  <c r="D24" i="1" l="1"/>
  <c r="D37" i="1" s="1"/>
  <c r="C24" i="1"/>
  <c r="C37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tc={2F1D9BC9-ADEA-4871-AE47-1C846FE500C9}</author>
    <author>tc={47105846-7E34-455E-9C5F-2E1324DCA634}</author>
  </authors>
  <commentList>
    <comment ref="C67" authorId="0" shapeId="0" xr:uid="{2F1D9BC9-ADEA-4871-AE47-1C846FE500C9}">
      <text>
        <t>[Threaded comment]
Your version of Excel allows you to read this threaded comment; however, any edits to it will get removed if the file is opened in a newer version of Excel. Learn more: https://go.microsoft.com/fwlink/?linkid=870924
Comment:
    Umanjeno je za 300,00 radi uravnoteženja.</t>
      </text>
    </comment>
    <comment ref="C104" authorId="1" shapeId="0" xr:uid="{47105846-7E34-455E-9C5F-2E1324DCA634}">
      <text>
        <t>[Threaded comment]
Your version of Excel allows you to read this threaded comment; however, any edits to it will get removed if the file is opened in a newer version of Excel. Learn more: https://go.microsoft.com/fwlink/?linkid=870924
Comment:
    Umanjeno je za 400,00 radi uravnoteženja.</t>
      </text>
    </comment>
  </commentList>
</comments>
</file>

<file path=xl/sharedStrings.xml><?xml version="1.0" encoding="utf-8"?>
<sst xmlns="http://schemas.openxmlformats.org/spreadsheetml/2006/main" count="610" uniqueCount="164">
  <si>
    <t>PRIHODI UKUPNO</t>
  </si>
  <si>
    <t>PRIHODI POSLOVANJA</t>
  </si>
  <si>
    <t>RASHODI UKUPNO</t>
  </si>
  <si>
    <t>RASHODI ZA NABAVU NEFINANCIJSKE IMOVINE</t>
  </si>
  <si>
    <t>IZDACI ZA FINANCIJSKU IMOVINU I OTPLATE ZAJMOVA</t>
  </si>
  <si>
    <t>NETO FINANCIRANJE</t>
  </si>
  <si>
    <t>PRIHODI I RASHODI TEKUĆE GODINE</t>
  </si>
  <si>
    <t>Izvršenje</t>
  </si>
  <si>
    <t>6  PRIHODI POSLOVANJA</t>
  </si>
  <si>
    <t>3  RASHODI POSLOVANJA</t>
  </si>
  <si>
    <t>VIŠAK/MANJAK</t>
  </si>
  <si>
    <t>UKUPAN DONOS VIŠKA IZ PRETHODNE(IH) GODINA</t>
  </si>
  <si>
    <t>-</t>
  </si>
  <si>
    <t xml:space="preserve">DIO VIŠKA IZ PRETHODNE(IH) GODINA KOJI SE RASPOREDIO/POTROŠIO </t>
  </si>
  <si>
    <t xml:space="preserve">RAČUN FINANCIRANJA </t>
  </si>
  <si>
    <t>8  PRIMICI OD FINANCIJSKE IMOVINE I ZADUŽIVANJA</t>
  </si>
  <si>
    <t>5  IZDACI ZA FINANCIJSKU IMOVINU I OTPLATE ZAJMOVA</t>
  </si>
  <si>
    <t>Financijski</t>
  </si>
  <si>
    <t xml:space="preserve">Izvršenje za </t>
  </si>
  <si>
    <t>VIŠAK I MANJAK + NETO FINANCIRANJE</t>
  </si>
  <si>
    <t>7  PRIHODI OD PRODAJE NEFINANCIJSKE IMOVINE</t>
  </si>
  <si>
    <t>RAZLIKA – VIŠAK I MANJAK</t>
  </si>
  <si>
    <t>Pomoći iz inozemstva i od subjekata unutar općeg proračuna</t>
  </si>
  <si>
    <t>Prihodi po posebnim propisima</t>
  </si>
  <si>
    <t>Ostali nespomenuti prihodi</t>
  </si>
  <si>
    <t xml:space="preserve">Naziv  računa </t>
  </si>
  <si>
    <t>4  RASHODI ZA NABAVU NEFINANCIJSKE IMOVINE</t>
  </si>
  <si>
    <t>oznaka</t>
  </si>
  <si>
    <t>za 1.-6. 2022.</t>
  </si>
  <si>
    <t>Indeks</t>
  </si>
  <si>
    <t>5/3</t>
  </si>
  <si>
    <t>Izvorni</t>
  </si>
  <si>
    <t xml:space="preserve">Brojčana </t>
  </si>
  <si>
    <t>Pomoći proračunskim korisnicima iz proračuna koji im nije nadležan</t>
  </si>
  <si>
    <t>Tekuće pomoći proračunskim korisnicima iz proračuna koji im nije nadležan</t>
  </si>
  <si>
    <t>Prihodi od upravnih i administrativnih pristojbi, pristojbi po posebnim propisima i naknada</t>
  </si>
  <si>
    <t>Glazbena škola Blagoja Berse</t>
  </si>
  <si>
    <t>Zagreb, Britanski trg 5</t>
  </si>
  <si>
    <t>5/4</t>
  </si>
  <si>
    <t>Prihodi od imovine</t>
  </si>
  <si>
    <t>Prihodi od financijske imovine</t>
  </si>
  <si>
    <t>Kamate na oročena sredstva i depozite po viđenju</t>
  </si>
  <si>
    <t>Prihodi iz nadležnog proračuna i od HZZO-a temeljem ugovornih obveza</t>
  </si>
  <si>
    <t>Prihodi iz nadležnog proračuna za financiranje redovne djelatnosti proračunskih korisnika</t>
  </si>
  <si>
    <t>Prihodi iz nadležnog proračuna za financiranje rashoda poslovanja</t>
  </si>
  <si>
    <t>Prihodi iz nadležnog proračuna za financiranje rashoda za nabavu nefinancijske imovine</t>
  </si>
  <si>
    <t>Kazne, upravne mjere i ostali prihodi</t>
  </si>
  <si>
    <t>Ostali prihodi</t>
  </si>
  <si>
    <t>1</t>
  </si>
  <si>
    <t>RASHODI POSLOVANJA</t>
  </si>
  <si>
    <t>4</t>
  </si>
  <si>
    <t>5</t>
  </si>
  <si>
    <t>Rashodi za zaposlene</t>
  </si>
  <si>
    <t>Plaće (Bruto)</t>
  </si>
  <si>
    <t>Plaće za redovan rad</t>
  </si>
  <si>
    <t>Plaće za prekovremeni rad</t>
  </si>
  <si>
    <t>Ostali rashodi za zaposlene</t>
  </si>
  <si>
    <t>Doprinosi na plaće</t>
  </si>
  <si>
    <t>Doprinosi za obvezno zdravstveno osiguranje</t>
  </si>
  <si>
    <t>Materijalni rashodi</t>
  </si>
  <si>
    <t>Naknade troškova zaposlenima</t>
  </si>
  <si>
    <t>Službena putovanja</t>
  </si>
  <si>
    <t>Naknade za prijevoz, za rad na terenu i odvojeni život</t>
  </si>
  <si>
    <t>Stručno usavršavanje zaposlenika</t>
  </si>
  <si>
    <t>Rashodi za materijal i energiju</t>
  </si>
  <si>
    <t>Uredski materijal i ostali materijalni rashodi</t>
  </si>
  <si>
    <t>Materijal i sirovine</t>
  </si>
  <si>
    <t>Energija</t>
  </si>
  <si>
    <t>Materijal i dijelovi za tekuće i investicijsko održavanje</t>
  </si>
  <si>
    <t>Sitni inventar i auto gume</t>
  </si>
  <si>
    <t>Rashodi za usluge</t>
  </si>
  <si>
    <t>Usluge telefona, pošte i prijevoza</t>
  </si>
  <si>
    <t>Usluge tekućeg i investicijskog održavanja</t>
  </si>
  <si>
    <t>Usluge promidžbe i informiranja</t>
  </si>
  <si>
    <t>Komunalne usluge</t>
  </si>
  <si>
    <t>Zakupnine i najamnine</t>
  </si>
  <si>
    <t>Intelektualne i osobne usluge</t>
  </si>
  <si>
    <t>Računalne usluge</t>
  </si>
  <si>
    <t>Ostale usluge</t>
  </si>
  <si>
    <t>Naknade troškova osobama izvan radnog odnosa</t>
  </si>
  <si>
    <t>Ostali nespomenuti rashodi poslovanja</t>
  </si>
  <si>
    <t>Naknade za rad predstavničkih i izvršnih tijela, povjerenstava i slično</t>
  </si>
  <si>
    <t>Reprezentacija</t>
  </si>
  <si>
    <t>Članarine i norme</t>
  </si>
  <si>
    <t>Financijski rashodi</t>
  </si>
  <si>
    <t>Ostali financijski rashodi</t>
  </si>
  <si>
    <t>Bankarske usluge i usluge platnog prometa</t>
  </si>
  <si>
    <t>Zatezne kamate</t>
  </si>
  <si>
    <t>Naknade građanima i kućanstvima na temelju osiguranja i druge naknade</t>
  </si>
  <si>
    <t>Ostale naknade građanima i kućanstvima iz proračuna</t>
  </si>
  <si>
    <t>Naknade građanima i kućanstvima u novcu</t>
  </si>
  <si>
    <t>Rashodi za nabavu proizvedene dugotrajne imovine</t>
  </si>
  <si>
    <t>Postrojenja i oprema</t>
  </si>
  <si>
    <t>Uredska oprema i namještaj</t>
  </si>
  <si>
    <t>Knjige, umjetnička djela i ostale izložbene vrijednosti</t>
  </si>
  <si>
    <t>Knjige</t>
  </si>
  <si>
    <t>Izdaci za otplatu glavnice primljenih kredita i zajmova</t>
  </si>
  <si>
    <t>Otplata glavnice primljenih zajmova od trgovačkih društava i obrtnika izvan javnog sektora</t>
  </si>
  <si>
    <t>Otplata glavnice primljenih zajmova od tuzemnih trgovačkih društava izvan javnog sektora</t>
  </si>
  <si>
    <t>Zdravstvene i veterinarske usluge</t>
  </si>
  <si>
    <t>Pristojbe i naknade</t>
  </si>
  <si>
    <t>Sportska i glazbena oprema</t>
  </si>
  <si>
    <t>Opći prihodi i primci</t>
  </si>
  <si>
    <t>PRIHODI</t>
  </si>
  <si>
    <t>RASHODI</t>
  </si>
  <si>
    <t xml:space="preserve">UKUPNO PRIHODI </t>
  </si>
  <si>
    <t>PRENESENI VIŠAK PRIHODA</t>
  </si>
  <si>
    <t>UKUPNO RASHODI</t>
  </si>
  <si>
    <t>UKUPNO PRIHODI + PRENESENI VIŠAK PRIHODA</t>
  </si>
  <si>
    <t>3</t>
  </si>
  <si>
    <t>Vlastiti prihodi</t>
  </si>
  <si>
    <t>Prihodi za posebne namjene</t>
  </si>
  <si>
    <t>1.2.2 i 1.1.3</t>
  </si>
  <si>
    <t>5.2.1</t>
  </si>
  <si>
    <t>09</t>
  </si>
  <si>
    <t>Obrazovanje</t>
  </si>
  <si>
    <t>092</t>
  </si>
  <si>
    <t>Srednjoškolsko obrazovanje</t>
  </si>
  <si>
    <t>Izvor 1.1.3 OPĆI PRIHODI I PRIMICI – POJAČANI STANDARD</t>
  </si>
  <si>
    <t>3.1.1</t>
  </si>
  <si>
    <t>4.3.1</t>
  </si>
  <si>
    <t>Pomoći iz drugih proračuna</t>
  </si>
  <si>
    <t>Izvor 4.3.1 PRIHODI ZA POSEBNE NAMJENE</t>
  </si>
  <si>
    <t>4/3</t>
  </si>
  <si>
    <t>Izvor 1.2.2 DECENTRALIZIRANA SREDSTVA</t>
  </si>
  <si>
    <t>Izvor 3.1.1 VLASTITI PRIHODI</t>
  </si>
  <si>
    <t>Izvor 5.2.1 POMOĆI IZ DRUGIH PRORAČUNA</t>
  </si>
  <si>
    <t>POLUGODIŠNJI IZVJEŠTAJ O IZVRŠENJU FINANCIJSKOG PLANA</t>
  </si>
  <si>
    <t>0922</t>
  </si>
  <si>
    <t>Više srednjoškolsko obrazovanje</t>
  </si>
  <si>
    <t>Premije osiguranja</t>
  </si>
  <si>
    <t>Ostali nespomenuti financijski rashodi</t>
  </si>
  <si>
    <t>Ostale naknade troškova zaposlenima</t>
  </si>
  <si>
    <t>Troškovi sudskih postupaka</t>
  </si>
  <si>
    <t>Uređaji, strojevi i oprema za ostale namjene</t>
  </si>
  <si>
    <t>Komunikacijska oprema</t>
  </si>
  <si>
    <t>ZA 2023. GODINU</t>
  </si>
  <si>
    <t>plan za 2023.</t>
  </si>
  <si>
    <t>1.-6. 2023.</t>
  </si>
  <si>
    <t>plan 2023.</t>
  </si>
  <si>
    <t>za 1.-6. 2023.</t>
  </si>
  <si>
    <t>U Zagrebu, 7. srpnja 2023. g.</t>
  </si>
  <si>
    <t>Prihodi od prodaje proizvoda i robe te pruženih usluga i prihodi od donacija</t>
  </si>
  <si>
    <t>Donacije od pravnih i fizičkih osoba izvan općeg proračuna</t>
  </si>
  <si>
    <t>Kapitalne donacije</t>
  </si>
  <si>
    <t>6</t>
  </si>
  <si>
    <t>Donacije</t>
  </si>
  <si>
    <t>6.1.1</t>
  </si>
  <si>
    <t>Doprinosi za obvezno osiguranje u slučaju nezaposlenosti</t>
  </si>
  <si>
    <t>A024109 DJELATNOST USTANOVA SREDNJEG ŠKOLSTVA I UČENIČKIH DOMOVA</t>
  </si>
  <si>
    <t>A024109A410901 REDOVNA DJELATNOST SREDNJIH ŠKOLA I UČENIČKIH DOMOVA</t>
  </si>
  <si>
    <t>A024109K410901 ODRŽAVANJE I OPREMANJE SREDNJIH ŠKOLA I UČENIČKIH DOMOVA</t>
  </si>
  <si>
    <t>Izvor 6.1.1 DONACIJE</t>
  </si>
  <si>
    <t xml:space="preserve">A024109A410902 IZVANNASTAVNE I OSTALE AKTIVNOSTI </t>
  </si>
  <si>
    <t xml:space="preserve">A024109A410905 NABAVA UDŽBENIKA </t>
  </si>
  <si>
    <t>A024109T410902 SUFINANCIRANJE PROJEKTA PRIJAVLJENIH NA NATJEČAJE EUROPSKIH FONDOVA ILI PARTNERSTVA ZA EU FONDOVE</t>
  </si>
  <si>
    <t>SVEUKUPNO RASHODI</t>
  </si>
  <si>
    <t>1.1.3</t>
  </si>
  <si>
    <t>1.2.2</t>
  </si>
  <si>
    <t>X</t>
  </si>
  <si>
    <t>Izvor</t>
  </si>
  <si>
    <t>financiranja</t>
  </si>
  <si>
    <t>2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</si>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</sst>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indexed="8"/>
      <name val="MS Sans Serif"/>
      <charset val="238"/>
    </font>
    <font>
      <sz val="10"/>
      <name val="Arial"/>
      <family val="2"/>
      <charset val="238"/>
    </font>
    <font>
      <b/>
      <sz val="14"/>
      <color rgb="FF002060"/>
      <name val="Calibri"/>
      <family val="2"/>
      <charset val="238"/>
    </font>
    <font>
      <sz val="14"/>
      <color rgb="FF002060"/>
      <name val="Calibri"/>
      <family val="2"/>
      <charset val="238"/>
    </font>
    <font>
      <b/>
      <sz val="14"/>
      <color rgb="FF002060"/>
      <name val="Calibri"/>
      <family val="2"/>
      <charset val="238"/>
    </font>
    <font>
      <sz val="14"/>
      <color rgb="FF002060"/>
      <name val="Calibri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rgb="FF00206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2"/>
      <color theme="0" tint="-0.14999847407452621"/>
      <name val="Calibri"/>
      <family val="2"/>
      <charset val="238"/>
      <scheme val="minor"/>
    </font>
    <font>
      <b/>
      <sz val="11"/>
      <color theme="4" tint="0.59999389629810485"/>
      <name val="Calibri"/>
      <family val="2"/>
      <charset val="238"/>
      <scheme val="minor"/>
    </font>
    <font>
      <b/>
      <sz val="11"/>
      <color theme="8" tint="0.7999816888943144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CC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16" fillId="6" borderId="20" applyNumberFormat="0" applyFont="0" applyAlignment="0" applyProtection="0"/>
  </cellStyleXfs>
  <cellXfs count="141">
    <xf numFmtId="0" fontId="0" fillId="0" borderId="0" xfId="0"/>
    <xf numFmtId="3" fontId="4" fillId="2" borderId="5" xfId="0" applyNumberFormat="1" applyFont="1" applyFill="1" applyBorder="1" applyAlignment="1">
      <alignment horizontal="right" vertical="center" readingOrder="1"/>
    </xf>
    <xf numFmtId="3" fontId="5" fillId="0" borderId="5" xfId="0" applyNumberFormat="1" applyFont="1" applyBorder="1" applyAlignment="1">
      <alignment horizontal="right" vertical="center" readingOrder="1"/>
    </xf>
    <xf numFmtId="0" fontId="4" fillId="2" borderId="11" xfId="0" applyFont="1" applyFill="1" applyBorder="1" applyAlignment="1">
      <alignment horizontal="left" vertical="center" readingOrder="1"/>
    </xf>
    <xf numFmtId="0" fontId="5" fillId="0" borderId="11" xfId="0" applyFont="1" applyBorder="1" applyAlignment="1">
      <alignment horizontal="left" vertical="center" readingOrder="1"/>
    </xf>
    <xf numFmtId="0" fontId="5" fillId="0" borderId="0" xfId="0" applyFont="1" applyBorder="1" applyAlignment="1">
      <alignment horizontal="left" vertical="center" readingOrder="1"/>
    </xf>
    <xf numFmtId="3" fontId="4" fillId="2" borderId="14" xfId="0" applyNumberFormat="1" applyFont="1" applyFill="1" applyBorder="1" applyAlignment="1">
      <alignment horizontal="right" vertical="center" readingOrder="1"/>
    </xf>
    <xf numFmtId="0" fontId="5" fillId="0" borderId="16" xfId="0" applyFont="1" applyBorder="1" applyAlignment="1">
      <alignment horizontal="left" vertical="center" readingOrder="1"/>
    </xf>
    <xf numFmtId="0" fontId="4" fillId="0" borderId="11" xfId="0" applyFont="1" applyBorder="1" applyAlignment="1">
      <alignment horizontal="left" vertical="center" wrapText="1" readingOrder="1"/>
    </xf>
    <xf numFmtId="0" fontId="4" fillId="2" borderId="13" xfId="0" applyFont="1" applyFill="1" applyBorder="1" applyAlignment="1">
      <alignment horizontal="left" vertical="center" wrapText="1" readingOrder="1"/>
    </xf>
    <xf numFmtId="0" fontId="6" fillId="2" borderId="11" xfId="0" applyFont="1" applyFill="1" applyBorder="1" applyAlignment="1">
      <alignment horizontal="left" vertical="center" readingOrder="1"/>
    </xf>
    <xf numFmtId="0" fontId="7" fillId="0" borderId="11" xfId="0" applyFont="1" applyBorder="1" applyAlignment="1">
      <alignment horizontal="left" vertical="center" readingOrder="1"/>
    </xf>
    <xf numFmtId="0" fontId="7" fillId="0" borderId="11" xfId="0" applyFont="1" applyBorder="1" applyAlignment="1">
      <alignment horizontal="left" vertical="center" wrapText="1" readingOrder="1"/>
    </xf>
    <xf numFmtId="3" fontId="5" fillId="0" borderId="0" xfId="0" applyNumberFormat="1" applyFont="1" applyBorder="1" applyAlignment="1">
      <alignment horizontal="left" vertical="center" readingOrder="1"/>
    </xf>
    <xf numFmtId="0" fontId="6" fillId="2" borderId="5" xfId="0" applyFont="1" applyFill="1" applyBorder="1" applyAlignment="1">
      <alignment horizontal="left" vertical="center" readingOrder="1"/>
    </xf>
    <xf numFmtId="0" fontId="6" fillId="2" borderId="13" xfId="0" applyFont="1" applyFill="1" applyBorder="1" applyAlignment="1">
      <alignment horizontal="left" vertical="center" readingOrder="1"/>
    </xf>
    <xf numFmtId="4" fontId="4" fillId="0" borderId="7" xfId="0" applyNumberFormat="1" applyFont="1" applyBorder="1" applyAlignment="1">
      <alignment horizontal="center" vertical="center" readingOrder="1"/>
    </xf>
    <xf numFmtId="4" fontId="4" fillId="2" borderId="5" xfId="0" applyNumberFormat="1" applyFont="1" applyFill="1" applyBorder="1" applyAlignment="1">
      <alignment horizontal="right" vertical="center" readingOrder="1"/>
    </xf>
    <xf numFmtId="4" fontId="5" fillId="0" borderId="5" xfId="0" applyNumberFormat="1" applyFont="1" applyBorder="1" applyAlignment="1">
      <alignment horizontal="right" vertical="center" readingOrder="1"/>
    </xf>
    <xf numFmtId="4" fontId="5" fillId="0" borderId="0" xfId="0" applyNumberFormat="1" applyFont="1" applyBorder="1" applyAlignment="1">
      <alignment horizontal="left" vertical="center" readingOrder="1"/>
    </xf>
    <xf numFmtId="4" fontId="5" fillId="0" borderId="16" xfId="0" applyNumberFormat="1" applyFont="1" applyBorder="1" applyAlignment="1">
      <alignment horizontal="left" vertical="center" readingOrder="1"/>
    </xf>
    <xf numFmtId="4" fontId="4" fillId="0" borderId="8" xfId="0" applyNumberFormat="1" applyFont="1" applyBorder="1" applyAlignment="1">
      <alignment horizontal="center" vertical="center" readingOrder="1"/>
    </xf>
    <xf numFmtId="4" fontId="5" fillId="0" borderId="12" xfId="0" applyNumberFormat="1" applyFont="1" applyBorder="1" applyAlignment="1">
      <alignment horizontal="right" vertical="center" readingOrder="1"/>
    </xf>
    <xf numFmtId="4" fontId="4" fillId="2" borderId="15" xfId="0" applyNumberFormat="1" applyFont="1" applyFill="1" applyBorder="1" applyAlignment="1">
      <alignment horizontal="right" vertical="center" readingOrder="1"/>
    </xf>
    <xf numFmtId="4" fontId="6" fillId="2" borderId="14" xfId="0" applyNumberFormat="1" applyFont="1" applyFill="1" applyBorder="1" applyAlignment="1">
      <alignment horizontal="right" vertical="center" readingOrder="1"/>
    </xf>
    <xf numFmtId="3" fontId="6" fillId="2" borderId="14" xfId="0" applyNumberFormat="1" applyFont="1" applyFill="1" applyBorder="1" applyAlignment="1">
      <alignment horizontal="right" vertical="center" readingOrder="1"/>
    </xf>
    <xf numFmtId="3" fontId="4" fillId="0" borderId="7" xfId="0" applyNumberFormat="1" applyFont="1" applyBorder="1" applyAlignment="1">
      <alignment horizontal="center" vertical="center" readingOrder="1"/>
    </xf>
    <xf numFmtId="3" fontId="4" fillId="0" borderId="4" xfId="0" applyNumberFormat="1" applyFont="1" applyBorder="1" applyAlignment="1">
      <alignment horizontal="center" vertical="center" readingOrder="1"/>
    </xf>
    <xf numFmtId="3" fontId="5" fillId="0" borderId="16" xfId="0" applyNumberFormat="1" applyFont="1" applyBorder="1" applyAlignment="1">
      <alignment horizontal="left" vertical="center" readingOrder="1"/>
    </xf>
    <xf numFmtId="0" fontId="0" fillId="0" borderId="0" xfId="0" applyAlignment="1">
      <alignment vertical="center"/>
    </xf>
    <xf numFmtId="0" fontId="0" fillId="0" borderId="17" xfId="0" applyBorder="1" applyAlignment="1">
      <alignment vertical="center"/>
    </xf>
    <xf numFmtId="4" fontId="0" fillId="0" borderId="17" xfId="0" applyNumberFormat="1" applyBorder="1" applyAlignment="1">
      <alignment vertical="center"/>
    </xf>
    <xf numFmtId="3" fontId="0" fillId="0" borderId="17" xfId="0" applyNumberFormat="1" applyBorder="1" applyAlignment="1">
      <alignment vertical="center"/>
    </xf>
    <xf numFmtId="3" fontId="0" fillId="0" borderId="0" xfId="0" applyNumberFormat="1" applyAlignment="1">
      <alignment vertical="center"/>
    </xf>
    <xf numFmtId="4" fontId="0" fillId="0" borderId="0" xfId="0" applyNumberFormat="1" applyAlignment="1">
      <alignment vertical="center"/>
    </xf>
    <xf numFmtId="0" fontId="10" fillId="0" borderId="0" xfId="0" applyFont="1" applyBorder="1" applyAlignment="1">
      <alignment horizontal="center" vertical="center" readingOrder="1"/>
    </xf>
    <xf numFmtId="0" fontId="0" fillId="0" borderId="0" xfId="0" applyFont="1" applyAlignment="1">
      <alignment vertical="center"/>
    </xf>
    <xf numFmtId="4" fontId="0" fillId="0" borderId="0" xfId="0" applyNumberFormat="1" applyFont="1" applyAlignment="1">
      <alignment vertical="center"/>
    </xf>
    <xf numFmtId="3" fontId="0" fillId="0" borderId="0" xfId="0" applyNumberFormat="1" applyFont="1" applyAlignment="1">
      <alignment vertical="center"/>
    </xf>
    <xf numFmtId="0" fontId="11" fillId="3" borderId="18" xfId="0" applyFont="1" applyFill="1" applyBorder="1" applyAlignment="1">
      <alignment horizontal="center" vertical="center" readingOrder="1"/>
    </xf>
    <xf numFmtId="4" fontId="11" fillId="3" borderId="18" xfId="0" applyNumberFormat="1" applyFont="1" applyFill="1" applyBorder="1" applyAlignment="1">
      <alignment horizontal="center" vertical="center" readingOrder="1"/>
    </xf>
    <xf numFmtId="3" fontId="11" fillId="3" borderId="18" xfId="0" applyNumberFormat="1" applyFont="1" applyFill="1" applyBorder="1" applyAlignment="1">
      <alignment horizontal="center" vertical="center" readingOrder="1"/>
    </xf>
    <xf numFmtId="0" fontId="11" fillId="3" borderId="19" xfId="0" applyFont="1" applyFill="1" applyBorder="1" applyAlignment="1">
      <alignment horizontal="center" vertical="center" readingOrder="1"/>
    </xf>
    <xf numFmtId="4" fontId="11" fillId="3" borderId="19" xfId="0" applyNumberFormat="1" applyFont="1" applyFill="1" applyBorder="1" applyAlignment="1">
      <alignment horizontal="center" vertical="center" readingOrder="1"/>
    </xf>
    <xf numFmtId="3" fontId="11" fillId="3" borderId="19" xfId="0" applyNumberFormat="1" applyFont="1" applyFill="1" applyBorder="1" applyAlignment="1">
      <alignment horizontal="center" vertical="center" readingOrder="1"/>
    </xf>
    <xf numFmtId="49" fontId="11" fillId="3" borderId="19" xfId="0" applyNumberFormat="1" applyFont="1" applyFill="1" applyBorder="1" applyAlignment="1">
      <alignment horizontal="center" vertical="center" readingOrder="1"/>
    </xf>
    <xf numFmtId="0" fontId="11" fillId="4" borderId="2" xfId="0" applyFont="1" applyFill="1" applyBorder="1" applyAlignment="1">
      <alignment horizontal="center" vertical="center" readingOrder="1"/>
    </xf>
    <xf numFmtId="4" fontId="11" fillId="4" borderId="2" xfId="0" applyNumberFormat="1" applyFont="1" applyFill="1" applyBorder="1" applyAlignment="1">
      <alignment horizontal="right" vertical="center" readingOrder="1"/>
    </xf>
    <xf numFmtId="49" fontId="11" fillId="4" borderId="2" xfId="0" applyNumberFormat="1" applyFont="1" applyFill="1" applyBorder="1" applyAlignment="1">
      <alignment horizontal="center" vertical="center" readingOrder="1"/>
    </xf>
    <xf numFmtId="3" fontId="11" fillId="4" borderId="2" xfId="0" applyNumberFormat="1" applyFont="1" applyFill="1" applyBorder="1" applyAlignment="1">
      <alignment horizontal="right" vertical="center" readingOrder="1"/>
    </xf>
    <xf numFmtId="4" fontId="12" fillId="0" borderId="2" xfId="0" applyNumberFormat="1" applyFont="1" applyBorder="1" applyAlignment="1">
      <alignment horizontal="right" vertical="center" readingOrder="1"/>
    </xf>
    <xf numFmtId="3" fontId="12" fillId="0" borderId="2" xfId="0" applyNumberFormat="1" applyFont="1" applyBorder="1" applyAlignment="1">
      <alignment horizontal="right" vertical="center" readingOrder="1"/>
    </xf>
    <xf numFmtId="3" fontId="13" fillId="0" borderId="2" xfId="0" applyNumberFormat="1" applyFont="1" applyBorder="1" applyAlignment="1">
      <alignment horizontal="right" vertical="center"/>
    </xf>
    <xf numFmtId="3" fontId="14" fillId="0" borderId="2" xfId="0" applyNumberFormat="1" applyFont="1" applyBorder="1" applyAlignment="1">
      <alignment horizontal="center" vertical="center" readingOrder="1"/>
    </xf>
    <xf numFmtId="0" fontId="11" fillId="4" borderId="2" xfId="0" applyFont="1" applyFill="1" applyBorder="1" applyAlignment="1">
      <alignment horizontal="left" vertical="center" wrapText="1" readingOrder="1"/>
    </xf>
    <xf numFmtId="49" fontId="11" fillId="4" borderId="2" xfId="0" applyNumberFormat="1" applyFont="1" applyFill="1" applyBorder="1" applyAlignment="1">
      <alignment horizontal="left" vertical="center" wrapText="1" readingOrder="1"/>
    </xf>
    <xf numFmtId="49" fontId="12" fillId="0" borderId="2" xfId="0" applyNumberFormat="1" applyFont="1" applyBorder="1" applyAlignment="1">
      <alignment horizontal="left" vertical="center" wrapText="1" readingOrder="1"/>
    </xf>
    <xf numFmtId="4" fontId="0" fillId="0" borderId="0" xfId="0" applyNumberFormat="1" applyFont="1" applyAlignment="1">
      <alignment vertical="center" wrapText="1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4" fontId="11" fillId="3" borderId="18" xfId="0" applyNumberFormat="1" applyFont="1" applyFill="1" applyBorder="1" applyAlignment="1">
      <alignment horizontal="center" vertical="center" readingOrder="1"/>
    </xf>
    <xf numFmtId="164" fontId="11" fillId="3" borderId="19" xfId="0" applyNumberFormat="1" applyFont="1" applyFill="1" applyBorder="1" applyAlignment="1">
      <alignment horizontal="center" vertical="center" readingOrder="1"/>
    </xf>
    <xf numFmtId="164" fontId="11" fillId="4" borderId="2" xfId="0" applyNumberFormat="1" applyFont="1" applyFill="1" applyBorder="1" applyAlignment="1">
      <alignment horizontal="center" vertical="center" readingOrder="1"/>
    </xf>
    <xf numFmtId="164" fontId="12" fillId="0" borderId="2" xfId="0" applyNumberFormat="1" applyFont="1" applyBorder="1" applyAlignment="1">
      <alignment horizontal="center" vertical="center" readingOrder="1"/>
    </xf>
    <xf numFmtId="164" fontId="0" fillId="0" borderId="0" xfId="0" applyNumberFormat="1" applyFont="1" applyAlignment="1">
      <alignment horizontal="center" vertical="center"/>
    </xf>
    <xf numFmtId="164" fontId="13" fillId="0" borderId="2" xfId="0" applyNumberFormat="1" applyFont="1" applyBorder="1" applyAlignment="1">
      <alignment horizontal="center" vertical="center"/>
    </xf>
    <xf numFmtId="49" fontId="14" fillId="0" borderId="2" xfId="0" applyNumberFormat="1" applyFont="1" applyBorder="1" applyAlignment="1">
      <alignment horizontal="center" vertical="center" readingOrder="1"/>
    </xf>
    <xf numFmtId="49" fontId="14" fillId="0" borderId="2" xfId="0" applyNumberFormat="1" applyFont="1" applyBorder="1" applyAlignment="1">
      <alignment horizontal="center" vertical="center" wrapText="1" readingOrder="1"/>
    </xf>
    <xf numFmtId="49" fontId="0" fillId="0" borderId="2" xfId="0" applyNumberFormat="1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left" vertical="center"/>
    </xf>
    <xf numFmtId="49" fontId="0" fillId="0" borderId="2" xfId="0" applyNumberFormat="1" applyFont="1" applyBorder="1" applyAlignment="1">
      <alignment horizontal="left" vertical="center" wrapText="1"/>
    </xf>
    <xf numFmtId="49" fontId="0" fillId="0" borderId="0" xfId="0" applyNumberFormat="1" applyFont="1" applyAlignment="1">
      <alignment vertical="center"/>
    </xf>
    <xf numFmtId="49" fontId="0" fillId="0" borderId="2" xfId="0" applyNumberFormat="1" applyFont="1" applyBorder="1" applyAlignment="1">
      <alignment horizontal="center" vertical="center" wrapText="1"/>
    </xf>
    <xf numFmtId="4" fontId="11" fillId="0" borderId="2" xfId="0" applyNumberFormat="1" applyFont="1" applyBorder="1" applyAlignment="1">
      <alignment horizontal="right" vertical="center" readingOrder="1"/>
    </xf>
    <xf numFmtId="3" fontId="11" fillId="0" borderId="2" xfId="0" applyNumberFormat="1" applyFont="1" applyBorder="1" applyAlignment="1">
      <alignment horizontal="right" vertical="center" readingOrder="1"/>
    </xf>
    <xf numFmtId="49" fontId="1" fillId="0" borderId="2" xfId="0" applyNumberFormat="1" applyFont="1" applyBorder="1" applyAlignment="1">
      <alignment horizontal="left" vertical="center" wrapText="1"/>
    </xf>
    <xf numFmtId="164" fontId="11" fillId="0" borderId="2" xfId="0" applyNumberFormat="1" applyFont="1" applyBorder="1" applyAlignment="1">
      <alignment horizontal="center" vertical="center" readingOrder="1"/>
    </xf>
    <xf numFmtId="49" fontId="0" fillId="0" borderId="0" xfId="0" applyNumberFormat="1" applyAlignment="1">
      <alignment vertical="center"/>
    </xf>
    <xf numFmtId="4" fontId="0" fillId="0" borderId="0" xfId="0" applyNumberFormat="1" applyAlignment="1">
      <alignment vertical="center" wrapText="1"/>
    </xf>
    <xf numFmtId="164" fontId="0" fillId="0" borderId="0" xfId="0" applyNumberFormat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 readingOrder="1"/>
    </xf>
    <xf numFmtId="4" fontId="4" fillId="0" borderId="10" xfId="0" applyNumberFormat="1" applyFont="1" applyBorder="1" applyAlignment="1">
      <alignment horizontal="center" vertical="center" readingOrder="1"/>
    </xf>
    <xf numFmtId="0" fontId="12" fillId="0" borderId="2" xfId="0" applyNumberFormat="1" applyFont="1" applyBorder="1" applyAlignment="1">
      <alignment horizontal="center" vertical="center" readingOrder="1"/>
    </xf>
    <xf numFmtId="0" fontId="11" fillId="4" borderId="2" xfId="0" applyNumberFormat="1" applyFont="1" applyFill="1" applyBorder="1" applyAlignment="1">
      <alignment horizontal="center" vertical="center" readingOrder="1"/>
    </xf>
    <xf numFmtId="0" fontId="0" fillId="0" borderId="2" xfId="0" applyNumberFormat="1" applyFont="1" applyBorder="1" applyAlignment="1">
      <alignment horizontal="center" vertical="center"/>
    </xf>
    <xf numFmtId="49" fontId="11" fillId="4" borderId="2" xfId="1" applyNumberFormat="1" applyFont="1" applyFill="1" applyBorder="1" applyAlignment="1">
      <alignment horizontal="left" vertical="center" readingOrder="1"/>
    </xf>
    <xf numFmtId="3" fontId="11" fillId="4" borderId="2" xfId="1" applyNumberFormat="1" applyFont="1" applyFill="1" applyBorder="1" applyAlignment="1">
      <alignment horizontal="right" vertical="center" readingOrder="1"/>
    </xf>
    <xf numFmtId="49" fontId="11" fillId="7" borderId="2" xfId="1" applyNumberFormat="1" applyFont="1" applyFill="1" applyBorder="1" applyAlignment="1">
      <alignment horizontal="center" vertical="center" readingOrder="1"/>
    </xf>
    <xf numFmtId="49" fontId="11" fillId="7" borderId="2" xfId="1" applyNumberFormat="1" applyFont="1" applyFill="1" applyBorder="1" applyAlignment="1">
      <alignment horizontal="left" vertical="center" readingOrder="1"/>
    </xf>
    <xf numFmtId="4" fontId="11" fillId="7" borderId="2" xfId="1" applyNumberFormat="1" applyFont="1" applyFill="1" applyBorder="1" applyAlignment="1">
      <alignment horizontal="right" vertical="center" readingOrder="1"/>
    </xf>
    <xf numFmtId="3" fontId="11" fillId="7" borderId="2" xfId="1" applyNumberFormat="1" applyFont="1" applyFill="1" applyBorder="1" applyAlignment="1">
      <alignment horizontal="right" vertical="center" readingOrder="1"/>
    </xf>
    <xf numFmtId="4" fontId="11" fillId="4" borderId="2" xfId="1" applyNumberFormat="1" applyFont="1" applyFill="1" applyBorder="1" applyAlignment="1">
      <alignment horizontal="right" vertical="center" readingOrder="1"/>
    </xf>
    <xf numFmtId="4" fontId="12" fillId="0" borderId="2" xfId="1" applyNumberFormat="1" applyFont="1" applyBorder="1" applyAlignment="1">
      <alignment horizontal="right" vertical="center" readingOrder="1"/>
    </xf>
    <xf numFmtId="3" fontId="12" fillId="0" borderId="2" xfId="1" applyNumberFormat="1" applyFont="1" applyBorder="1" applyAlignment="1">
      <alignment horizontal="right" vertical="center" readingOrder="1"/>
    </xf>
    <xf numFmtId="49" fontId="17" fillId="0" borderId="2" xfId="1" applyNumberFormat="1" applyFont="1" applyBorder="1" applyAlignment="1">
      <alignment horizontal="center" vertical="center"/>
    </xf>
    <xf numFmtId="49" fontId="17" fillId="0" borderId="2" xfId="1" applyNumberFormat="1" applyFont="1" applyBorder="1" applyAlignment="1">
      <alignment horizontal="left" vertical="center"/>
    </xf>
    <xf numFmtId="49" fontId="11" fillId="4" borderId="2" xfId="1" applyNumberFormat="1" applyFont="1" applyFill="1" applyBorder="1" applyAlignment="1">
      <alignment horizontal="left" vertical="center" wrapText="1" readingOrder="1"/>
    </xf>
    <xf numFmtId="49" fontId="17" fillId="0" borderId="2" xfId="1" applyNumberFormat="1" applyFont="1" applyBorder="1" applyAlignment="1">
      <alignment horizontal="left" vertical="center" wrapText="1"/>
    </xf>
    <xf numFmtId="49" fontId="18" fillId="7" borderId="2" xfId="1" applyNumberFormat="1" applyFont="1" applyFill="1" applyBorder="1" applyAlignment="1">
      <alignment vertical="center" readingOrder="1"/>
    </xf>
    <xf numFmtId="4" fontId="18" fillId="7" borderId="2" xfId="1" applyNumberFormat="1" applyFont="1" applyFill="1" applyBorder="1" applyAlignment="1">
      <alignment horizontal="right" vertical="center" readingOrder="1"/>
    </xf>
    <xf numFmtId="3" fontId="18" fillId="7" borderId="2" xfId="1" applyNumberFormat="1" applyFont="1" applyFill="1" applyBorder="1" applyAlignment="1">
      <alignment horizontal="right" vertical="center" readingOrder="1"/>
    </xf>
    <xf numFmtId="3" fontId="12" fillId="0" borderId="2" xfId="3" applyNumberFormat="1" applyFont="1" applyFill="1" applyBorder="1" applyAlignment="1">
      <alignment horizontal="right" vertical="center" readingOrder="1"/>
    </xf>
    <xf numFmtId="4" fontId="12" fillId="0" borderId="2" xfId="3" applyNumberFormat="1" applyFont="1" applyFill="1" applyBorder="1" applyAlignment="1">
      <alignment horizontal="right" vertical="center" readingOrder="1"/>
    </xf>
    <xf numFmtId="49" fontId="11" fillId="3" borderId="18" xfId="1" applyNumberFormat="1" applyFont="1" applyFill="1" applyBorder="1" applyAlignment="1">
      <alignment horizontal="center" vertical="center" readingOrder="1"/>
    </xf>
    <xf numFmtId="49" fontId="11" fillId="3" borderId="19" xfId="1" applyNumberFormat="1" applyFont="1" applyFill="1" applyBorder="1" applyAlignment="1">
      <alignment horizontal="center" vertical="center" readingOrder="1"/>
    </xf>
    <xf numFmtId="0" fontId="11" fillId="4" borderId="2" xfId="1" applyNumberFormat="1" applyFont="1" applyFill="1" applyBorder="1" applyAlignment="1">
      <alignment horizontal="center" vertical="center" readingOrder="1"/>
    </xf>
    <xf numFmtId="0" fontId="17" fillId="0" borderId="2" xfId="1" applyNumberFormat="1" applyFont="1" applyBorder="1" applyAlignment="1">
      <alignment horizontal="center" vertical="center"/>
    </xf>
    <xf numFmtId="0" fontId="11" fillId="7" borderId="2" xfId="1" applyNumberFormat="1" applyFont="1" applyFill="1" applyBorder="1" applyAlignment="1">
      <alignment horizontal="center" vertical="center" readingOrder="1"/>
    </xf>
    <xf numFmtId="164" fontId="18" fillId="7" borderId="2" xfId="1" applyNumberFormat="1" applyFont="1" applyFill="1" applyBorder="1" applyAlignment="1">
      <alignment horizontal="center" vertical="center" readingOrder="1"/>
    </xf>
    <xf numFmtId="164" fontId="11" fillId="7" borderId="2" xfId="1" applyNumberFormat="1" applyFont="1" applyFill="1" applyBorder="1" applyAlignment="1">
      <alignment horizontal="center" vertical="center" readingOrder="1"/>
    </xf>
    <xf numFmtId="164" fontId="11" fillId="4" borderId="2" xfId="1" applyNumberFormat="1" applyFont="1" applyFill="1" applyBorder="1" applyAlignment="1">
      <alignment horizontal="center" vertical="center" readingOrder="1"/>
    </xf>
    <xf numFmtId="164" fontId="12" fillId="0" borderId="2" xfId="3" applyNumberFormat="1" applyFont="1" applyFill="1" applyBorder="1" applyAlignment="1">
      <alignment horizontal="center" vertical="center" readingOrder="1"/>
    </xf>
    <xf numFmtId="164" fontId="12" fillId="0" borderId="2" xfId="1" applyNumberFormat="1" applyFont="1" applyBorder="1" applyAlignment="1">
      <alignment horizontal="center" vertical="center" readingOrder="1"/>
    </xf>
    <xf numFmtId="164" fontId="19" fillId="7" borderId="2" xfId="1" applyNumberFormat="1" applyFont="1" applyFill="1" applyBorder="1" applyAlignment="1">
      <alignment horizontal="center" vertical="center" readingOrder="1"/>
    </xf>
    <xf numFmtId="4" fontId="0" fillId="0" borderId="2" xfId="0" applyNumberFormat="1" applyBorder="1" applyAlignment="1">
      <alignment horizontal="right"/>
    </xf>
    <xf numFmtId="49" fontId="11" fillId="8" borderId="1" xfId="1" applyNumberFormat="1" applyFont="1" applyFill="1" applyBorder="1" applyAlignment="1">
      <alignment vertical="center" readingOrder="1"/>
    </xf>
    <xf numFmtId="49" fontId="11" fillId="8" borderId="21" xfId="1" applyNumberFormat="1" applyFont="1" applyFill="1" applyBorder="1" applyAlignment="1">
      <alignment vertical="center" readingOrder="1"/>
    </xf>
    <xf numFmtId="3" fontId="11" fillId="8" borderId="21" xfId="1" applyNumberFormat="1" applyFont="1" applyFill="1" applyBorder="1" applyAlignment="1">
      <alignment vertical="center" readingOrder="1"/>
    </xf>
    <xf numFmtId="4" fontId="11" fillId="8" borderId="21" xfId="1" applyNumberFormat="1" applyFont="1" applyFill="1" applyBorder="1" applyAlignment="1">
      <alignment vertical="center" readingOrder="1"/>
    </xf>
    <xf numFmtId="164" fontId="11" fillId="8" borderId="21" xfId="1" applyNumberFormat="1" applyFont="1" applyFill="1" applyBorder="1" applyAlignment="1">
      <alignment horizontal="center" vertical="center" readingOrder="1"/>
    </xf>
    <xf numFmtId="164" fontId="21" fillId="8" borderId="3" xfId="1" applyNumberFormat="1" applyFont="1" applyFill="1" applyBorder="1" applyAlignment="1">
      <alignment horizontal="center" vertical="center" readingOrder="1"/>
    </xf>
    <xf numFmtId="49" fontId="11" fillId="9" borderId="1" xfId="1" applyNumberFormat="1" applyFont="1" applyFill="1" applyBorder="1" applyAlignment="1">
      <alignment vertical="center" readingOrder="1"/>
    </xf>
    <xf numFmtId="49" fontId="11" fillId="9" borderId="21" xfId="1" applyNumberFormat="1" applyFont="1" applyFill="1" applyBorder="1" applyAlignment="1">
      <alignment vertical="center" readingOrder="1"/>
    </xf>
    <xf numFmtId="3" fontId="11" fillId="9" borderId="21" xfId="1" applyNumberFormat="1" applyFont="1" applyFill="1" applyBorder="1" applyAlignment="1">
      <alignment vertical="center" readingOrder="1"/>
    </xf>
    <xf numFmtId="4" fontId="11" fillId="9" borderId="21" xfId="1" applyNumberFormat="1" applyFont="1" applyFill="1" applyBorder="1" applyAlignment="1">
      <alignment vertical="center" readingOrder="1"/>
    </xf>
    <xf numFmtId="164" fontId="11" fillId="9" borderId="21" xfId="1" applyNumberFormat="1" applyFont="1" applyFill="1" applyBorder="1" applyAlignment="1">
      <alignment horizontal="center" vertical="center" readingOrder="1"/>
    </xf>
    <xf numFmtId="164" fontId="20" fillId="9" borderId="3" xfId="1" applyNumberFormat="1" applyFont="1" applyFill="1" applyBorder="1" applyAlignment="1">
      <alignment horizontal="center" vertical="center" readingOrder="1"/>
    </xf>
    <xf numFmtId="49" fontId="11" fillId="5" borderId="1" xfId="1" applyNumberFormat="1" applyFont="1" applyFill="1" applyBorder="1" applyAlignment="1">
      <alignment vertical="center" readingOrder="1"/>
    </xf>
    <xf numFmtId="49" fontId="11" fillId="5" borderId="21" xfId="1" applyNumberFormat="1" applyFont="1" applyFill="1" applyBorder="1" applyAlignment="1">
      <alignment vertical="center" readingOrder="1"/>
    </xf>
    <xf numFmtId="3" fontId="11" fillId="5" borderId="21" xfId="1" applyNumberFormat="1" applyFont="1" applyFill="1" applyBorder="1" applyAlignment="1">
      <alignment vertical="center" readingOrder="1"/>
    </xf>
    <xf numFmtId="4" fontId="11" fillId="5" borderId="21" xfId="1" applyNumberFormat="1" applyFont="1" applyFill="1" applyBorder="1" applyAlignment="1">
      <alignment vertical="center" readingOrder="1"/>
    </xf>
    <xf numFmtId="164" fontId="11" fillId="5" borderId="3" xfId="1" applyNumberFormat="1" applyFont="1" applyFill="1" applyBorder="1" applyAlignment="1">
      <alignment horizontal="center" vertical="center" readingOrder="1"/>
    </xf>
    <xf numFmtId="49" fontId="22" fillId="9" borderId="2" xfId="1" applyNumberFormat="1" applyFont="1" applyFill="1" applyBorder="1" applyAlignment="1">
      <alignment horizontal="center" vertical="center" readingOrder="1"/>
    </xf>
    <xf numFmtId="0" fontId="4" fillId="0" borderId="6" xfId="0" applyFont="1" applyBorder="1" applyAlignment="1">
      <alignment horizontal="center" vertical="center" readingOrder="1"/>
    </xf>
    <xf numFmtId="0" fontId="4" fillId="0" borderId="9" xfId="0" applyFont="1" applyBorder="1" applyAlignment="1">
      <alignment horizontal="center" vertical="center" readingOrder="1"/>
    </xf>
    <xf numFmtId="0" fontId="15" fillId="0" borderId="0" xfId="0" applyFont="1" applyAlignment="1">
      <alignment horizontal="center" vertical="center" readingOrder="1"/>
    </xf>
    <xf numFmtId="0" fontId="15" fillId="0" borderId="0" xfId="0" applyFont="1" applyBorder="1" applyAlignment="1">
      <alignment horizontal="center" vertical="center" readingOrder="1"/>
    </xf>
    <xf numFmtId="0" fontId="11" fillId="3" borderId="18" xfId="0" applyFont="1" applyFill="1" applyBorder="1" applyAlignment="1">
      <alignment horizontal="center" vertical="center" wrapText="1" readingOrder="1"/>
    </xf>
    <xf numFmtId="0" fontId="11" fillId="3" borderId="19" xfId="0" applyFont="1" applyFill="1" applyBorder="1" applyAlignment="1">
      <alignment horizontal="center" vertical="center" wrapText="1" readingOrder="1"/>
    </xf>
    <xf numFmtId="0" fontId="11" fillId="3" borderId="2" xfId="0" applyFont="1" applyFill="1" applyBorder="1" applyAlignment="1">
      <alignment horizontal="center" vertical="center" wrapText="1" readingOrder="1"/>
    </xf>
    <xf numFmtId="49" fontId="1" fillId="0" borderId="2" xfId="0" applyNumberFormat="1" applyFont="1" applyBorder="1" applyAlignment="1">
      <alignment horizontal="left" vertical="center"/>
    </xf>
  </cellXfs>
  <cellStyles count="4">
    <cellStyle name="Normal" xfId="0" builtinId="0"/>
    <cellStyle name="Normal 2" xfId="1" xr:uid="{6703302B-C925-4EB6-8AB2-58AB2B954E37}"/>
    <cellStyle name="Normal 5" xfId="2" xr:uid="{604D5A4C-0FF8-4BA1-BD02-1BBA34278F13}"/>
    <cellStyle name="Note 2" xfId="3" xr:uid="{A67B31BA-7C4C-49FD-84B9-6CACFD92281C}"/>
  </cellStyles>
  <dxfs count="1">
    <dxf>
      <fill>
        <patternFill patternType="solid">
          <fgColor rgb="FFD6DCE4"/>
          <bgColor rgb="FF000000"/>
        </patternFill>
      </fill>
    </dxf>
  </dxfs>
  <tableStyles count="0" defaultTableStyle="TableStyleMedium2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mil%20Jovanovi&#263;/Documents/4.%20razi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4"/>
    </sheetNames>
    <sheetDataSet>
      <sheetData sheetId="0"/>
      <sheetData sheetId="1"/>
      <sheetData sheetId="2">
        <row r="29">
          <cell r="A29">
            <v>311</v>
          </cell>
          <cell r="C29">
            <v>1049500</v>
          </cell>
        </row>
        <row r="30">
          <cell r="A30">
            <v>312</v>
          </cell>
          <cell r="C30">
            <v>24200</v>
          </cell>
        </row>
        <row r="31">
          <cell r="A31">
            <v>313</v>
          </cell>
          <cell r="C31">
            <v>158700</v>
          </cell>
        </row>
        <row r="32">
          <cell r="A32">
            <v>321</v>
          </cell>
          <cell r="C32">
            <v>49550</v>
          </cell>
        </row>
        <row r="33">
          <cell r="A33">
            <v>322</v>
          </cell>
          <cell r="C33">
            <v>35100</v>
          </cell>
        </row>
        <row r="34">
          <cell r="A34">
            <v>323</v>
          </cell>
          <cell r="C34">
            <v>115390</v>
          </cell>
        </row>
        <row r="35">
          <cell r="A35">
            <v>324</v>
          </cell>
          <cell r="C35">
            <v>6600</v>
          </cell>
        </row>
        <row r="36">
          <cell r="A36">
            <v>329</v>
          </cell>
          <cell r="C36">
            <v>36310</v>
          </cell>
        </row>
        <row r="37">
          <cell r="A37">
            <v>343</v>
          </cell>
          <cell r="C37">
            <v>3360</v>
          </cell>
        </row>
        <row r="38">
          <cell r="A38">
            <v>372</v>
          </cell>
          <cell r="C38">
            <v>6900</v>
          </cell>
        </row>
        <row r="39">
          <cell r="A39">
            <v>422</v>
          </cell>
          <cell r="C39">
            <v>97500</v>
          </cell>
        </row>
        <row r="40">
          <cell r="A40">
            <v>424</v>
          </cell>
          <cell r="C40">
            <v>11560</v>
          </cell>
        </row>
        <row r="41">
          <cell r="A41">
            <v>545</v>
          </cell>
          <cell r="C41">
            <v>400</v>
          </cell>
        </row>
        <row r="42">
          <cell r="A42">
            <v>636</v>
          </cell>
          <cell r="C42">
            <v>1264000</v>
          </cell>
        </row>
        <row r="43">
          <cell r="A43">
            <v>641</v>
          </cell>
          <cell r="C43">
            <v>100</v>
          </cell>
        </row>
        <row r="44">
          <cell r="A44">
            <v>652</v>
          </cell>
          <cell r="C44">
            <v>107200</v>
          </cell>
        </row>
        <row r="45">
          <cell r="A45">
            <v>663</v>
          </cell>
          <cell r="C45">
            <v>3100</v>
          </cell>
        </row>
        <row r="46">
          <cell r="A46">
            <v>671</v>
          </cell>
          <cell r="C46">
            <v>175470</v>
          </cell>
        </row>
        <row r="47">
          <cell r="A47">
            <v>683</v>
          </cell>
          <cell r="C47">
            <v>100</v>
          </cell>
        </row>
        <row r="48">
          <cell r="A48">
            <v>845</v>
          </cell>
          <cell r="C48">
            <v>0</v>
          </cell>
        </row>
        <row r="49">
          <cell r="A49">
            <v>922</v>
          </cell>
          <cell r="C49">
            <v>45100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Emil Jovanović" id="{8B64A5D4-C87E-4A0B-963D-9F9E8ED4A011}" userId="Emil Jovanović" providerId="Non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67" dT="2022-11-02T03:44:38.99" personId="{8B64A5D4-C87E-4A0B-963D-9F9E8ED4A011}" id="{2F1D9BC9-ADEA-4871-AE47-1C846FE500C9}">
    <text>Umanjeno je za 300,00 radi uravnoteženja.</text>
  </threadedComment>
  <threadedComment ref="C104" dT="2022-11-02T06:21:57.39" personId="{8B64A5D4-C87E-4A0B-963D-9F9E8ED4A011}" id="{47105846-7E34-455E-9C5F-2E1324DCA634}">
    <text>Umanjeno je za 400,00 radi uravnoteženja.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E179A-BE99-46C7-8475-8ADF2BE53202}">
  <dimension ref="A1:D37"/>
  <sheetViews>
    <sheetView tabSelected="1" zoomScaleNormal="100" workbookViewId="0"/>
  </sheetViews>
  <sheetFormatPr defaultColWidth="9.140625" defaultRowHeight="15" x14ac:dyDescent="0.25"/>
  <cols>
    <col min="1" max="1" width="59.140625" style="29" bestFit="1" customWidth="1"/>
    <col min="2" max="2" width="16.5703125" style="34" bestFit="1" customWidth="1"/>
    <col min="3" max="3" width="16.28515625" style="33" bestFit="1" customWidth="1"/>
    <col min="4" max="4" width="16.42578125" style="34" bestFit="1" customWidth="1"/>
    <col min="5" max="16384" width="9.140625" style="29"/>
  </cols>
  <sheetData>
    <row r="1" spans="1:4" ht="21" x14ac:dyDescent="0.25">
      <c r="A1" s="58" t="s">
        <v>36</v>
      </c>
    </row>
    <row r="2" spans="1:4" ht="21" x14ac:dyDescent="0.25">
      <c r="A2" s="58" t="s">
        <v>37</v>
      </c>
    </row>
    <row r="4" spans="1:4" ht="18.75" x14ac:dyDescent="0.25">
      <c r="A4" s="59" t="s">
        <v>141</v>
      </c>
    </row>
    <row r="12" spans="1:4" ht="23.25" x14ac:dyDescent="0.25">
      <c r="A12" s="135" t="s">
        <v>127</v>
      </c>
      <c r="B12" s="135"/>
      <c r="C12" s="135"/>
      <c r="D12" s="135"/>
    </row>
    <row r="13" spans="1:4" ht="23.25" x14ac:dyDescent="0.25">
      <c r="A13" s="136" t="s">
        <v>136</v>
      </c>
      <c r="B13" s="136"/>
      <c r="C13" s="136"/>
      <c r="D13" s="136"/>
    </row>
    <row r="14" spans="1:4" ht="15" customHeight="1" x14ac:dyDescent="0.25">
      <c r="A14" s="35"/>
      <c r="B14" s="35"/>
      <c r="C14" s="35"/>
      <c r="D14" s="35"/>
    </row>
    <row r="15" spans="1:4" x14ac:dyDescent="0.25">
      <c r="A15" s="30"/>
      <c r="B15" s="31"/>
      <c r="C15" s="32"/>
      <c r="D15" s="31"/>
    </row>
    <row r="16" spans="1:4" ht="18.75" x14ac:dyDescent="0.25">
      <c r="A16" s="133" t="s">
        <v>6</v>
      </c>
      <c r="B16" s="16" t="s">
        <v>7</v>
      </c>
      <c r="C16" s="26" t="s">
        <v>17</v>
      </c>
      <c r="D16" s="21" t="s">
        <v>18</v>
      </c>
    </row>
    <row r="17" spans="1:4" ht="18.75" x14ac:dyDescent="0.25">
      <c r="A17" s="134"/>
      <c r="B17" s="80" t="s">
        <v>28</v>
      </c>
      <c r="C17" s="27" t="s">
        <v>137</v>
      </c>
      <c r="D17" s="81" t="s">
        <v>138</v>
      </c>
    </row>
    <row r="18" spans="1:4" ht="18.75" x14ac:dyDescent="0.25">
      <c r="A18" s="10" t="s">
        <v>0</v>
      </c>
      <c r="B18" s="17">
        <f>B19+B20</f>
        <v>720224.68644236517</v>
      </c>
      <c r="C18" s="1">
        <f>C19+C20</f>
        <v>1549970</v>
      </c>
      <c r="D18" s="17">
        <f>D19+D20</f>
        <v>777719.81</v>
      </c>
    </row>
    <row r="19" spans="1:4" ht="18.75" x14ac:dyDescent="0.25">
      <c r="A19" s="4" t="s">
        <v>8</v>
      </c>
      <c r="B19" s="18">
        <v>720224.68644236517</v>
      </c>
      <c r="C19" s="2">
        <v>1549970</v>
      </c>
      <c r="D19" s="18">
        <v>777719.81</v>
      </c>
    </row>
    <row r="20" spans="1:4" ht="18.75" x14ac:dyDescent="0.25">
      <c r="A20" s="11" t="s">
        <v>20</v>
      </c>
      <c r="B20" s="18">
        <v>0</v>
      </c>
      <c r="C20" s="2">
        <v>0</v>
      </c>
      <c r="D20" s="22">
        <v>0</v>
      </c>
    </row>
    <row r="21" spans="1:4" ht="18.75" x14ac:dyDescent="0.25">
      <c r="A21" s="3" t="s">
        <v>2</v>
      </c>
      <c r="B21" s="17">
        <f>B22+B23</f>
        <v>694250.41077709198</v>
      </c>
      <c r="C21" s="1">
        <f>C22+C23</f>
        <v>1594670</v>
      </c>
      <c r="D21" s="17">
        <f>D22+D23</f>
        <v>775347.27999999956</v>
      </c>
    </row>
    <row r="22" spans="1:4" ht="18.75" x14ac:dyDescent="0.25">
      <c r="A22" s="4" t="s">
        <v>9</v>
      </c>
      <c r="B22" s="18">
        <v>687379.3430220983</v>
      </c>
      <c r="C22" s="2">
        <v>1485610</v>
      </c>
      <c r="D22" s="18">
        <v>774759.09999999951</v>
      </c>
    </row>
    <row r="23" spans="1:4" ht="18.75" x14ac:dyDescent="0.25">
      <c r="A23" s="11" t="s">
        <v>26</v>
      </c>
      <c r="B23" s="18">
        <v>6871.0677549936954</v>
      </c>
      <c r="C23" s="2">
        <v>109060</v>
      </c>
      <c r="D23" s="18">
        <v>588.18000000000006</v>
      </c>
    </row>
    <row r="24" spans="1:4" ht="18.75" x14ac:dyDescent="0.25">
      <c r="A24" s="15" t="s">
        <v>21</v>
      </c>
      <c r="B24" s="24">
        <f>B18-B21</f>
        <v>25974.275665273191</v>
      </c>
      <c r="C24" s="25">
        <f>C18-C21</f>
        <v>-44700</v>
      </c>
      <c r="D24" s="24">
        <f>D18-D21</f>
        <v>2372.5300000004936</v>
      </c>
    </row>
    <row r="25" spans="1:4" ht="18.75" x14ac:dyDescent="0.25">
      <c r="A25" s="5"/>
      <c r="B25" s="19"/>
      <c r="C25" s="13"/>
      <c r="D25" s="19"/>
    </row>
    <row r="26" spans="1:4" ht="18.75" x14ac:dyDescent="0.25">
      <c r="A26" s="133" t="s">
        <v>10</v>
      </c>
      <c r="B26" s="16" t="s">
        <v>7</v>
      </c>
      <c r="C26" s="26" t="s">
        <v>17</v>
      </c>
      <c r="D26" s="21" t="s">
        <v>18</v>
      </c>
    </row>
    <row r="27" spans="1:4" ht="18.75" x14ac:dyDescent="0.25">
      <c r="A27" s="134"/>
      <c r="B27" s="80" t="s">
        <v>28</v>
      </c>
      <c r="C27" s="27" t="s">
        <v>137</v>
      </c>
      <c r="D27" s="81" t="s">
        <v>138</v>
      </c>
    </row>
    <row r="28" spans="1:4" ht="37.5" x14ac:dyDescent="0.25">
      <c r="A28" s="8" t="s">
        <v>11</v>
      </c>
      <c r="B28" s="18">
        <v>63590.731966288404</v>
      </c>
      <c r="C28" s="2">
        <v>45100</v>
      </c>
      <c r="D28" s="18">
        <v>83965.120445948633</v>
      </c>
    </row>
    <row r="29" spans="1:4" ht="37.5" x14ac:dyDescent="0.25">
      <c r="A29" s="9" t="s">
        <v>13</v>
      </c>
      <c r="B29" s="23">
        <v>6740.9994027473613</v>
      </c>
      <c r="C29" s="6">
        <f>C28</f>
        <v>45100</v>
      </c>
      <c r="D29" s="23">
        <f>398.18+256.04</f>
        <v>654.22</v>
      </c>
    </row>
    <row r="30" spans="1:4" ht="18.75" x14ac:dyDescent="0.25">
      <c r="A30" s="5"/>
      <c r="B30" s="19"/>
      <c r="C30" s="13"/>
      <c r="D30" s="19"/>
    </row>
    <row r="31" spans="1:4" ht="18.75" x14ac:dyDescent="0.25">
      <c r="A31" s="133" t="s">
        <v>14</v>
      </c>
      <c r="B31" s="16" t="s">
        <v>7</v>
      </c>
      <c r="C31" s="26" t="s">
        <v>17</v>
      </c>
      <c r="D31" s="21" t="s">
        <v>18</v>
      </c>
    </row>
    <row r="32" spans="1:4" ht="18.75" x14ac:dyDescent="0.25">
      <c r="A32" s="134"/>
      <c r="B32" s="80" t="s">
        <v>28</v>
      </c>
      <c r="C32" s="27" t="s">
        <v>137</v>
      </c>
      <c r="D32" s="81" t="s">
        <v>138</v>
      </c>
    </row>
    <row r="33" spans="1:4" ht="37.5" x14ac:dyDescent="0.25">
      <c r="A33" s="12" t="s">
        <v>15</v>
      </c>
      <c r="B33" s="18">
        <v>0</v>
      </c>
      <c r="C33" s="2">
        <v>0</v>
      </c>
      <c r="D33" s="22">
        <v>0</v>
      </c>
    </row>
    <row r="34" spans="1:4" ht="37.5" x14ac:dyDescent="0.25">
      <c r="A34" s="12" t="s">
        <v>16</v>
      </c>
      <c r="B34" s="18">
        <v>187.13915986462271</v>
      </c>
      <c r="C34" s="2">
        <v>400</v>
      </c>
      <c r="D34" s="18">
        <v>187.14000000000001</v>
      </c>
    </row>
    <row r="35" spans="1:4" ht="18.75" x14ac:dyDescent="0.25">
      <c r="A35" s="15" t="s">
        <v>5</v>
      </c>
      <c r="B35" s="24">
        <f>B33-B34</f>
        <v>-187.13915986462271</v>
      </c>
      <c r="C35" s="25">
        <f>C33-C34</f>
        <v>-400</v>
      </c>
      <c r="D35" s="24">
        <f>D33-D34</f>
        <v>-187.14000000000001</v>
      </c>
    </row>
    <row r="36" spans="1:4" ht="18.75" x14ac:dyDescent="0.25">
      <c r="A36" s="7"/>
      <c r="B36" s="20"/>
      <c r="C36" s="28"/>
      <c r="D36" s="20"/>
    </row>
    <row r="37" spans="1:4" ht="18.75" x14ac:dyDescent="0.25">
      <c r="A37" s="14" t="s">
        <v>19</v>
      </c>
      <c r="B37" s="24">
        <f>B24+B35</f>
        <v>25787.136505408569</v>
      </c>
      <c r="C37" s="25">
        <f t="shared" ref="C37" si="0">C24+C35</f>
        <v>-45100</v>
      </c>
      <c r="D37" s="24">
        <f>D24+D35</f>
        <v>2185.3900000004937</v>
      </c>
    </row>
  </sheetData>
  <protectedRanges>
    <protectedRange algorithmName="SHA-512" hashValue="R8frfBQ/MhInQYm+jLEgMwgPwCkrGPIUaxyIFLRSCn/+fIsUU6bmJDax/r7gTh2PEAEvgODYwg0rRRjqSM/oww==" saltValue="tbZzHO5lCNHCDH5y3XGZag==" spinCount="100000" sqref="D28 B28" name="Range1"/>
  </protectedRanges>
  <mergeCells count="5">
    <mergeCell ref="A31:A32"/>
    <mergeCell ref="A12:D12"/>
    <mergeCell ref="A13:D13"/>
    <mergeCell ref="A16:A17"/>
    <mergeCell ref="A26:A27"/>
  </mergeCells>
  <dataValidations count="1">
    <dataValidation type="whole" operator="notEqual" allowBlank="1" showErrorMessage="1" errorTitle="Nedopušten upis" error="Dopušten je unos samo cjelobrojnih zaokruženih vrijednosti. Na sva polja dopušten je unos i pozitivnih i negativnih iznosa, a kontrole će javiti pogrešku ako je upisan negativan iznos gdje ne bi smio biti" sqref="C19" xr:uid="{6A6CF7FE-B185-4A35-A030-79565227F382}">
      <formula1>99999999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scale="82" orientation="portrait" horizontalDpi="0" verticalDpi="0" r:id="rId1"/>
  <headerFooter>
    <oddFooter>&amp;C&amp;"-,Bold"&amp;20OPĆI DIO (sažetak Računa prihoda i rashoda, te Računa financiranja)&amp;R&amp;P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607A5-E0F2-4296-B272-91099508610B}">
  <dimension ref="A1:G79"/>
  <sheetViews>
    <sheetView zoomScaleNormal="100" workbookViewId="0">
      <pane ySplit="3" topLeftCell="A4" activePane="bottomLeft" state="frozen"/>
      <selection pane="bottomLeft"/>
    </sheetView>
  </sheetViews>
  <sheetFormatPr defaultColWidth="9.140625" defaultRowHeight="15" x14ac:dyDescent="0.25"/>
  <cols>
    <col min="1" max="1" width="9" style="36" bestFit="1" customWidth="1"/>
    <col min="2" max="2" width="62.140625" style="57" bestFit="1" customWidth="1"/>
    <col min="3" max="3" width="12.140625" style="37" bestFit="1" customWidth="1"/>
    <col min="4" max="4" width="10.140625" style="38" bestFit="1" customWidth="1"/>
    <col min="5" max="5" width="12.140625" style="36" bestFit="1" customWidth="1"/>
    <col min="6" max="6" width="7.7109375" style="64" bestFit="1" customWidth="1"/>
    <col min="7" max="7" width="6.85546875" style="64" bestFit="1" customWidth="1"/>
    <col min="8" max="16384" width="9.140625" style="36"/>
  </cols>
  <sheetData>
    <row r="1" spans="1:7" x14ac:dyDescent="0.25">
      <c r="A1" s="39" t="s">
        <v>32</v>
      </c>
      <c r="B1" s="137" t="s">
        <v>25</v>
      </c>
      <c r="C1" s="40" t="s">
        <v>7</v>
      </c>
      <c r="D1" s="41" t="s">
        <v>31</v>
      </c>
      <c r="E1" s="40" t="s">
        <v>7</v>
      </c>
      <c r="F1" s="60" t="s">
        <v>29</v>
      </c>
      <c r="G1" s="60" t="s">
        <v>29</v>
      </c>
    </row>
    <row r="2" spans="1:7" x14ac:dyDescent="0.25">
      <c r="A2" s="42" t="s">
        <v>27</v>
      </c>
      <c r="B2" s="138"/>
      <c r="C2" s="43" t="s">
        <v>28</v>
      </c>
      <c r="D2" s="44" t="s">
        <v>139</v>
      </c>
      <c r="E2" s="43" t="s">
        <v>140</v>
      </c>
      <c r="F2" s="61" t="s">
        <v>30</v>
      </c>
      <c r="G2" s="45" t="s">
        <v>38</v>
      </c>
    </row>
    <row r="3" spans="1:7" x14ac:dyDescent="0.25">
      <c r="A3" s="66">
        <v>1</v>
      </c>
      <c r="B3" s="67">
        <v>2</v>
      </c>
      <c r="C3" s="67">
        <v>3</v>
      </c>
      <c r="D3" s="66">
        <v>4</v>
      </c>
      <c r="E3" s="66">
        <v>5</v>
      </c>
      <c r="F3" s="66">
        <v>6</v>
      </c>
      <c r="G3" s="66">
        <v>7</v>
      </c>
    </row>
    <row r="4" spans="1:7" x14ac:dyDescent="0.25">
      <c r="A4" s="46">
        <v>6</v>
      </c>
      <c r="B4" s="54" t="s">
        <v>1</v>
      </c>
      <c r="C4" s="47">
        <f>C5+C8+C11+C17+C21</f>
        <v>720224.68644236505</v>
      </c>
      <c r="D4" s="49">
        <f>D5+D8+D11+D14+D17+D21</f>
        <v>1549970</v>
      </c>
      <c r="E4" s="47">
        <f>E5+E8+E11+E17+E21</f>
        <v>777719.81000000017</v>
      </c>
      <c r="F4" s="62">
        <f t="shared" ref="F4:F13" si="0">(E4/C4)*100</f>
        <v>107.98294263442136</v>
      </c>
      <c r="G4" s="62">
        <f>(E4/D4)*100</f>
        <v>50.176442769860074</v>
      </c>
    </row>
    <row r="5" spans="1:7" x14ac:dyDescent="0.25">
      <c r="A5" s="83">
        <v>63</v>
      </c>
      <c r="B5" s="55" t="s">
        <v>22</v>
      </c>
      <c r="C5" s="47">
        <f>C6</f>
        <v>591257.64417015063</v>
      </c>
      <c r="D5" s="49">
        <f>D6</f>
        <v>1264000</v>
      </c>
      <c r="E5" s="47">
        <f>E6</f>
        <v>657113</v>
      </c>
      <c r="F5" s="62">
        <f t="shared" si="0"/>
        <v>111.13818256375856</v>
      </c>
      <c r="G5" s="62">
        <f>(E5/D5)*100</f>
        <v>51.986787974683544</v>
      </c>
    </row>
    <row r="6" spans="1:7" x14ac:dyDescent="0.25">
      <c r="A6" s="83">
        <v>636</v>
      </c>
      <c r="B6" s="55" t="s">
        <v>33</v>
      </c>
      <c r="C6" s="47">
        <f>C7</f>
        <v>591257.64417015063</v>
      </c>
      <c r="D6" s="49">
        <v>1264000</v>
      </c>
      <c r="E6" s="47">
        <f>E7</f>
        <v>657113</v>
      </c>
      <c r="F6" s="62">
        <f>(E6/C6)*100</f>
        <v>111.13818256375856</v>
      </c>
      <c r="G6" s="62">
        <f>(E6/D6)*100</f>
        <v>51.986787974683544</v>
      </c>
    </row>
    <row r="7" spans="1:7" ht="30" x14ac:dyDescent="0.25">
      <c r="A7" s="82">
        <v>6361</v>
      </c>
      <c r="B7" s="56" t="s">
        <v>34</v>
      </c>
      <c r="C7" s="50">
        <v>591257.64417015063</v>
      </c>
      <c r="D7" s="51"/>
      <c r="E7" s="50">
        <v>657113</v>
      </c>
      <c r="F7" s="63">
        <f t="shared" si="0"/>
        <v>111.13818256375856</v>
      </c>
      <c r="G7" s="63"/>
    </row>
    <row r="8" spans="1:7" x14ac:dyDescent="0.25">
      <c r="A8" s="83">
        <v>64</v>
      </c>
      <c r="B8" s="55" t="s">
        <v>39</v>
      </c>
      <c r="C8" s="47">
        <f>C9</f>
        <v>0.72068484969141944</v>
      </c>
      <c r="D8" s="49">
        <f>D9</f>
        <v>100</v>
      </c>
      <c r="E8" s="47">
        <f>E9</f>
        <v>0.01</v>
      </c>
      <c r="F8" s="62">
        <f>(E8/C8)*100</f>
        <v>1.3875690607734807</v>
      </c>
      <c r="G8" s="62">
        <f>(E8/D8)*100</f>
        <v>0.01</v>
      </c>
    </row>
    <row r="9" spans="1:7" x14ac:dyDescent="0.25">
      <c r="A9" s="83">
        <v>641</v>
      </c>
      <c r="B9" s="55" t="s">
        <v>40</v>
      </c>
      <c r="C9" s="47">
        <f>C10</f>
        <v>0.72068484969141944</v>
      </c>
      <c r="D9" s="49">
        <v>100</v>
      </c>
      <c r="E9" s="47">
        <f>E10</f>
        <v>0.01</v>
      </c>
      <c r="F9" s="62">
        <f t="shared" si="0"/>
        <v>1.3875690607734807</v>
      </c>
      <c r="G9" s="62">
        <f>(E9/D9)*100</f>
        <v>0.01</v>
      </c>
    </row>
    <row r="10" spans="1:7" x14ac:dyDescent="0.25">
      <c r="A10" s="82">
        <v>6413</v>
      </c>
      <c r="B10" s="56" t="s">
        <v>41</v>
      </c>
      <c r="C10" s="50">
        <v>0.72068484969141944</v>
      </c>
      <c r="D10" s="51"/>
      <c r="E10" s="50">
        <v>0.01</v>
      </c>
      <c r="F10" s="63">
        <f t="shared" si="0"/>
        <v>1.3875690607734807</v>
      </c>
      <c r="G10" s="63"/>
    </row>
    <row r="11" spans="1:7" ht="30" x14ac:dyDescent="0.25">
      <c r="A11" s="83">
        <v>65</v>
      </c>
      <c r="B11" s="55" t="s">
        <v>35</v>
      </c>
      <c r="C11" s="47">
        <f>C12</f>
        <v>73351.171278784255</v>
      </c>
      <c r="D11" s="49">
        <f>D12</f>
        <v>107200</v>
      </c>
      <c r="E11" s="47">
        <f>E12</f>
        <v>66666.750000000102</v>
      </c>
      <c r="F11" s="62">
        <f t="shared" si="0"/>
        <v>90.887096739902333</v>
      </c>
      <c r="G11" s="62">
        <f>(E11/D11)*100</f>
        <v>62.189132462686658</v>
      </c>
    </row>
    <row r="12" spans="1:7" x14ac:dyDescent="0.25">
      <c r="A12" s="83">
        <v>652</v>
      </c>
      <c r="B12" s="55" t="s">
        <v>23</v>
      </c>
      <c r="C12" s="47">
        <f>C13</f>
        <v>73351.171278784255</v>
      </c>
      <c r="D12" s="49">
        <v>107200</v>
      </c>
      <c r="E12" s="47">
        <f>E13</f>
        <v>66666.750000000102</v>
      </c>
      <c r="F12" s="62">
        <f t="shared" si="0"/>
        <v>90.887096739902333</v>
      </c>
      <c r="G12" s="62">
        <f>(E12/D12)*100</f>
        <v>62.189132462686658</v>
      </c>
    </row>
    <row r="13" spans="1:7" x14ac:dyDescent="0.25">
      <c r="A13" s="82">
        <v>6526</v>
      </c>
      <c r="B13" s="56" t="s">
        <v>24</v>
      </c>
      <c r="C13" s="50">
        <v>73351.171278784255</v>
      </c>
      <c r="D13" s="52"/>
      <c r="E13" s="50">
        <v>66666.750000000102</v>
      </c>
      <c r="F13" s="63">
        <f t="shared" si="0"/>
        <v>90.887096739902333</v>
      </c>
      <c r="G13" s="65"/>
    </row>
    <row r="14" spans="1:7" ht="30" x14ac:dyDescent="0.25">
      <c r="A14" s="83">
        <v>66</v>
      </c>
      <c r="B14" s="55" t="s">
        <v>142</v>
      </c>
      <c r="C14" s="47">
        <f>C15</f>
        <v>0</v>
      </c>
      <c r="D14" s="49">
        <f>D15</f>
        <v>3100</v>
      </c>
      <c r="E14" s="47">
        <f>E15</f>
        <v>0</v>
      </c>
      <c r="F14" s="62" t="s">
        <v>12</v>
      </c>
      <c r="G14" s="62">
        <f>(E14/D14)*100</f>
        <v>0</v>
      </c>
    </row>
    <row r="15" spans="1:7" x14ac:dyDescent="0.25">
      <c r="A15" s="83">
        <v>663</v>
      </c>
      <c r="B15" s="55" t="s">
        <v>143</v>
      </c>
      <c r="C15" s="47">
        <f>C16</f>
        <v>0</v>
      </c>
      <c r="D15" s="86">
        <v>3100</v>
      </c>
      <c r="E15" s="47">
        <f>E16</f>
        <v>0</v>
      </c>
      <c r="F15" s="62" t="s">
        <v>12</v>
      </c>
      <c r="G15" s="62">
        <f>(E15/D15)*100</f>
        <v>0</v>
      </c>
    </row>
    <row r="16" spans="1:7" x14ac:dyDescent="0.25">
      <c r="A16" s="82">
        <v>6632</v>
      </c>
      <c r="B16" s="56" t="s">
        <v>144</v>
      </c>
      <c r="C16" s="50">
        <v>0</v>
      </c>
      <c r="D16" s="52"/>
      <c r="E16" s="50">
        <v>0</v>
      </c>
      <c r="F16" s="63" t="s">
        <v>12</v>
      </c>
      <c r="G16" s="65"/>
    </row>
    <row r="17" spans="1:7" ht="30" x14ac:dyDescent="0.25">
      <c r="A17" s="83">
        <v>67</v>
      </c>
      <c r="B17" s="55" t="s">
        <v>42</v>
      </c>
      <c r="C17" s="47">
        <f>C18</f>
        <v>55615.150308580523</v>
      </c>
      <c r="D17" s="49">
        <f>D18</f>
        <v>175470</v>
      </c>
      <c r="E17" s="47">
        <f>E18</f>
        <v>53885.4</v>
      </c>
      <c r="F17" s="62">
        <f>(E17/C17)*100</f>
        <v>96.889785788615143</v>
      </c>
      <c r="G17" s="62">
        <f>(E17/D17)*100</f>
        <v>30.709181056590872</v>
      </c>
    </row>
    <row r="18" spans="1:7" ht="30" x14ac:dyDescent="0.25">
      <c r="A18" s="83">
        <v>671</v>
      </c>
      <c r="B18" s="55" t="s">
        <v>43</v>
      </c>
      <c r="C18" s="47">
        <f>C19+C20</f>
        <v>55615.150308580523</v>
      </c>
      <c r="D18" s="49">
        <f>_xlfn.XLOOKUP(A18,[1]Sheet4!A$29:A$49,[1]Sheet4!C$29:C$49)</f>
        <v>175470</v>
      </c>
      <c r="E18" s="47">
        <f>E19</f>
        <v>53885.4</v>
      </c>
      <c r="F18" s="62">
        <f>(E18/C18)*100</f>
        <v>96.889785788615143</v>
      </c>
      <c r="G18" s="62">
        <f>(E18/D18)*100</f>
        <v>30.709181056590872</v>
      </c>
    </row>
    <row r="19" spans="1:7" x14ac:dyDescent="0.25">
      <c r="A19" s="82">
        <v>6711</v>
      </c>
      <c r="B19" s="56" t="s">
        <v>44</v>
      </c>
      <c r="C19" s="50">
        <v>55615.150308580523</v>
      </c>
      <c r="D19" s="52"/>
      <c r="E19" s="50">
        <v>53885.4</v>
      </c>
      <c r="F19" s="63">
        <f t="shared" ref="F19" si="1">(E19/C19)*100</f>
        <v>96.889785788615143</v>
      </c>
      <c r="G19" s="65"/>
    </row>
    <row r="20" spans="1:7" ht="30" x14ac:dyDescent="0.25">
      <c r="A20" s="82">
        <v>6712</v>
      </c>
      <c r="B20" s="56" t="s">
        <v>45</v>
      </c>
      <c r="C20" s="50">
        <v>0</v>
      </c>
      <c r="D20" s="52"/>
      <c r="E20" s="50">
        <v>0</v>
      </c>
      <c r="F20" s="63" t="s">
        <v>12</v>
      </c>
      <c r="G20" s="65"/>
    </row>
    <row r="21" spans="1:7" x14ac:dyDescent="0.25">
      <c r="A21" s="83">
        <v>68</v>
      </c>
      <c r="B21" s="55" t="s">
        <v>46</v>
      </c>
      <c r="C21" s="47">
        <f>C22</f>
        <v>0</v>
      </c>
      <c r="D21" s="49">
        <f>D22</f>
        <v>100</v>
      </c>
      <c r="E21" s="47">
        <f>E22</f>
        <v>54.65</v>
      </c>
      <c r="F21" s="62" t="s">
        <v>12</v>
      </c>
      <c r="G21" s="62" t="s">
        <v>12</v>
      </c>
    </row>
    <row r="22" spans="1:7" x14ac:dyDescent="0.25">
      <c r="A22" s="83">
        <v>683</v>
      </c>
      <c r="B22" s="55" t="s">
        <v>47</v>
      </c>
      <c r="C22" s="47">
        <f>C23</f>
        <v>0</v>
      </c>
      <c r="D22" s="49">
        <v>100</v>
      </c>
      <c r="E22" s="47">
        <f>E23</f>
        <v>54.65</v>
      </c>
      <c r="F22" s="62" t="s">
        <v>12</v>
      </c>
      <c r="G22" s="62" t="s">
        <v>12</v>
      </c>
    </row>
    <row r="23" spans="1:7" x14ac:dyDescent="0.25">
      <c r="A23" s="82">
        <v>6831</v>
      </c>
      <c r="B23" s="56" t="s">
        <v>47</v>
      </c>
      <c r="C23" s="50">
        <v>0</v>
      </c>
      <c r="D23" s="52"/>
      <c r="E23" s="50">
        <v>54.65</v>
      </c>
      <c r="F23" s="63" t="s">
        <v>12</v>
      </c>
      <c r="G23" s="65"/>
    </row>
    <row r="24" spans="1:7" x14ac:dyDescent="0.25">
      <c r="A24" s="48">
        <v>3</v>
      </c>
      <c r="B24" s="55" t="s">
        <v>49</v>
      </c>
      <c r="C24" s="47">
        <f>C25+C33+C62+C66</f>
        <v>687379.34302209842</v>
      </c>
      <c r="D24" s="49">
        <f>D25+D33+D62+D66</f>
        <v>1485610</v>
      </c>
      <c r="E24" s="47">
        <f>E25+E33+E62+E66</f>
        <v>774759.1</v>
      </c>
      <c r="F24" s="62">
        <f>(E24/C24)*100</f>
        <v>112.71201380503115</v>
      </c>
      <c r="G24" s="62">
        <f>(E24/D24)*100</f>
        <v>52.150907707944882</v>
      </c>
    </row>
    <row r="25" spans="1:7" x14ac:dyDescent="0.25">
      <c r="A25" s="83">
        <v>31</v>
      </c>
      <c r="B25" s="55" t="s">
        <v>52</v>
      </c>
      <c r="C25" s="47">
        <f>C26+C29+C31</f>
        <v>574513.57356161659</v>
      </c>
      <c r="D25" s="49">
        <f>D26+D29+D31</f>
        <v>1232400</v>
      </c>
      <c r="E25" s="47">
        <f>E26+E29+E31</f>
        <v>642669.12</v>
      </c>
      <c r="F25" s="62">
        <f t="shared" ref="F25:F54" si="2">(E25/C25)*100</f>
        <v>111.86317427034189</v>
      </c>
      <c r="G25" s="62">
        <f t="shared" ref="G25:G54" si="3">(E25/D25)*100</f>
        <v>52.147770204479059</v>
      </c>
    </row>
    <row r="26" spans="1:7" x14ac:dyDescent="0.25">
      <c r="A26" s="83">
        <v>311</v>
      </c>
      <c r="B26" s="55" t="s">
        <v>53</v>
      </c>
      <c r="C26" s="47">
        <f>C27+C28</f>
        <v>484579.8752405601</v>
      </c>
      <c r="D26" s="49">
        <v>1049500</v>
      </c>
      <c r="E26" s="47">
        <f>E27+E28</f>
        <v>541289.77</v>
      </c>
      <c r="F26" s="62">
        <f t="shared" si="2"/>
        <v>111.70289928596135</v>
      </c>
      <c r="G26" s="62">
        <f t="shared" si="3"/>
        <v>51.575966650786086</v>
      </c>
    </row>
    <row r="27" spans="1:7" x14ac:dyDescent="0.25">
      <c r="A27" s="84">
        <v>3111</v>
      </c>
      <c r="B27" s="70" t="s">
        <v>54</v>
      </c>
      <c r="C27" s="50">
        <v>456020.69546751608</v>
      </c>
      <c r="D27" s="51"/>
      <c r="E27" s="50">
        <v>508817.20000000007</v>
      </c>
      <c r="F27" s="63">
        <f t="shared" si="2"/>
        <v>111.5776553689864</v>
      </c>
      <c r="G27" s="63"/>
    </row>
    <row r="28" spans="1:7" x14ac:dyDescent="0.25">
      <c r="A28" s="84">
        <v>3113</v>
      </c>
      <c r="B28" s="70" t="s">
        <v>55</v>
      </c>
      <c r="C28" s="50">
        <v>28559.179773043998</v>
      </c>
      <c r="D28" s="51"/>
      <c r="E28" s="50">
        <v>32472.57</v>
      </c>
      <c r="F28" s="63">
        <f t="shared" si="2"/>
        <v>113.70274026794604</v>
      </c>
      <c r="G28" s="63"/>
    </row>
    <row r="29" spans="1:7" x14ac:dyDescent="0.25">
      <c r="A29" s="83">
        <v>312</v>
      </c>
      <c r="B29" s="55" t="s">
        <v>56</v>
      </c>
      <c r="C29" s="47">
        <f>C30</f>
        <v>11243.140221647091</v>
      </c>
      <c r="D29" s="49">
        <v>24200</v>
      </c>
      <c r="E29" s="47">
        <f>E30</f>
        <v>19321.240000000002</v>
      </c>
      <c r="F29" s="62">
        <f t="shared" si="2"/>
        <v>171.84914195768602</v>
      </c>
      <c r="G29" s="62">
        <f t="shared" si="3"/>
        <v>79.839834710743801</v>
      </c>
    </row>
    <row r="30" spans="1:7" x14ac:dyDescent="0.25">
      <c r="A30" s="84">
        <v>3121</v>
      </c>
      <c r="B30" s="70" t="s">
        <v>56</v>
      </c>
      <c r="C30" s="50">
        <v>11243.140221647091</v>
      </c>
      <c r="D30" s="51"/>
      <c r="E30" s="50">
        <v>19321.240000000002</v>
      </c>
      <c r="F30" s="63">
        <f t="shared" si="2"/>
        <v>171.84914195768602</v>
      </c>
      <c r="G30" s="63"/>
    </row>
    <row r="31" spans="1:7" x14ac:dyDescent="0.25">
      <c r="A31" s="83">
        <v>313</v>
      </c>
      <c r="B31" s="55" t="s">
        <v>57</v>
      </c>
      <c r="C31" s="47">
        <f>C32</f>
        <v>78690.558099409376</v>
      </c>
      <c r="D31" s="49">
        <v>158700</v>
      </c>
      <c r="E31" s="47">
        <f>E32</f>
        <v>82058.11</v>
      </c>
      <c r="F31" s="62">
        <f t="shared" si="2"/>
        <v>104.27948661431073</v>
      </c>
      <c r="G31" s="62">
        <f t="shared" si="3"/>
        <v>51.706433522369252</v>
      </c>
    </row>
    <row r="32" spans="1:7" x14ac:dyDescent="0.25">
      <c r="A32" s="84">
        <v>3132</v>
      </c>
      <c r="B32" s="70" t="s">
        <v>58</v>
      </c>
      <c r="C32" s="50">
        <v>78690.558099409376</v>
      </c>
      <c r="D32" s="51"/>
      <c r="E32" s="50">
        <v>82058.11</v>
      </c>
      <c r="F32" s="65">
        <f t="shared" si="2"/>
        <v>104.27948661431073</v>
      </c>
      <c r="G32" s="65"/>
    </row>
    <row r="33" spans="1:7" x14ac:dyDescent="0.25">
      <c r="A33" s="83">
        <v>32</v>
      </c>
      <c r="B33" s="55" t="s">
        <v>59</v>
      </c>
      <c r="C33" s="47">
        <f>C34+C38+C44+C54+C56</f>
        <v>109710.14267701903</v>
      </c>
      <c r="D33" s="49">
        <f>D34+D38+D44+D54+D56</f>
        <v>242950</v>
      </c>
      <c r="E33" s="47">
        <f>E34+E38+E44+E54+E56</f>
        <v>126047.13</v>
      </c>
      <c r="F33" s="62">
        <f t="shared" si="2"/>
        <v>114.89104555362417</v>
      </c>
      <c r="G33" s="62">
        <f t="shared" si="3"/>
        <v>51.881922206215272</v>
      </c>
    </row>
    <row r="34" spans="1:7" x14ac:dyDescent="0.25">
      <c r="A34" s="83">
        <v>321</v>
      </c>
      <c r="B34" s="55" t="s">
        <v>60</v>
      </c>
      <c r="C34" s="47">
        <f>C35+C36+C37</f>
        <v>28959.709337049568</v>
      </c>
      <c r="D34" s="49">
        <v>49550</v>
      </c>
      <c r="E34" s="47">
        <f>E35+E36+E37</f>
        <v>37375.600000000006</v>
      </c>
      <c r="F34" s="62">
        <f t="shared" si="2"/>
        <v>129.0606876091245</v>
      </c>
      <c r="G34" s="62">
        <f t="shared" si="3"/>
        <v>75.430070635721506</v>
      </c>
    </row>
    <row r="35" spans="1:7" x14ac:dyDescent="0.25">
      <c r="A35" s="84">
        <v>3211</v>
      </c>
      <c r="B35" s="70" t="s">
        <v>61</v>
      </c>
      <c r="C35" s="50">
        <v>12718.916981883334</v>
      </c>
      <c r="D35" s="51"/>
      <c r="E35" s="50">
        <v>24213.050000000003</v>
      </c>
      <c r="F35" s="65">
        <f t="shared" si="2"/>
        <v>190.37037535891434</v>
      </c>
      <c r="G35" s="65"/>
    </row>
    <row r="36" spans="1:7" x14ac:dyDescent="0.25">
      <c r="A36" s="84">
        <v>3212</v>
      </c>
      <c r="B36" s="70" t="s">
        <v>62</v>
      </c>
      <c r="C36" s="50">
        <v>15885.095228615037</v>
      </c>
      <c r="D36" s="51"/>
      <c r="E36" s="50">
        <v>12579.190000000002</v>
      </c>
      <c r="F36" s="65">
        <f t="shared" si="2"/>
        <v>79.188634496443839</v>
      </c>
      <c r="G36" s="65"/>
    </row>
    <row r="37" spans="1:7" x14ac:dyDescent="0.25">
      <c r="A37" s="84">
        <v>3213</v>
      </c>
      <c r="B37" s="70" t="s">
        <v>63</v>
      </c>
      <c r="C37" s="50">
        <v>355.69712655119781</v>
      </c>
      <c r="D37" s="51"/>
      <c r="E37" s="50">
        <v>583.36</v>
      </c>
      <c r="F37" s="65">
        <f t="shared" si="2"/>
        <v>164.00469850746268</v>
      </c>
      <c r="G37" s="65"/>
    </row>
    <row r="38" spans="1:7" x14ac:dyDescent="0.25">
      <c r="A38" s="83">
        <v>322</v>
      </c>
      <c r="B38" s="55" t="s">
        <v>64</v>
      </c>
      <c r="C38" s="47">
        <f>C39+C40+C41+C42+C43</f>
        <v>11493.484637334925</v>
      </c>
      <c r="D38" s="49">
        <v>35100</v>
      </c>
      <c r="E38" s="47">
        <f>E39+E40+E41+E42+E43</f>
        <v>10566.050000000001</v>
      </c>
      <c r="F38" s="62">
        <f t="shared" si="2"/>
        <v>91.930779336300787</v>
      </c>
      <c r="G38" s="62">
        <f t="shared" si="3"/>
        <v>30.102706552706554</v>
      </c>
    </row>
    <row r="39" spans="1:7" x14ac:dyDescent="0.25">
      <c r="A39" s="84">
        <v>3221</v>
      </c>
      <c r="B39" s="70" t="s">
        <v>65</v>
      </c>
      <c r="C39" s="50">
        <v>3956.5531886654721</v>
      </c>
      <c r="D39" s="51"/>
      <c r="E39" s="50">
        <v>4288.6499999999996</v>
      </c>
      <c r="F39" s="65">
        <f t="shared" si="2"/>
        <v>108.39358895227041</v>
      </c>
      <c r="G39" s="65"/>
    </row>
    <row r="40" spans="1:7" x14ac:dyDescent="0.25">
      <c r="A40" s="84">
        <v>3222</v>
      </c>
      <c r="B40" s="70" t="s">
        <v>66</v>
      </c>
      <c r="C40" s="50">
        <v>796.31826929457816</v>
      </c>
      <c r="D40" s="51"/>
      <c r="E40" s="50">
        <v>253.07</v>
      </c>
      <c r="F40" s="65">
        <f t="shared" si="2"/>
        <v>31.780006783491622</v>
      </c>
      <c r="G40" s="65"/>
    </row>
    <row r="41" spans="1:7" x14ac:dyDescent="0.25">
      <c r="A41" s="84">
        <v>3223</v>
      </c>
      <c r="B41" s="70" t="s">
        <v>67</v>
      </c>
      <c r="C41" s="50">
        <v>3619.5155617492865</v>
      </c>
      <c r="D41" s="51"/>
      <c r="E41" s="50">
        <v>5202.6200000000008</v>
      </c>
      <c r="F41" s="65">
        <f t="shared" si="2"/>
        <v>143.73801994335426</v>
      </c>
      <c r="G41" s="65"/>
    </row>
    <row r="42" spans="1:7" x14ac:dyDescent="0.25">
      <c r="A42" s="84">
        <v>3224</v>
      </c>
      <c r="B42" s="70" t="s">
        <v>68</v>
      </c>
      <c r="C42" s="50">
        <v>640.90649678147179</v>
      </c>
      <c r="D42" s="51"/>
      <c r="E42" s="50">
        <v>145.19</v>
      </c>
      <c r="F42" s="65">
        <f t="shared" si="2"/>
        <v>22.653850558407594</v>
      </c>
      <c r="G42" s="65"/>
    </row>
    <row r="43" spans="1:7" x14ac:dyDescent="0.25">
      <c r="A43" s="84">
        <v>3225</v>
      </c>
      <c r="B43" s="70" t="s">
        <v>69</v>
      </c>
      <c r="C43" s="50">
        <v>2480.191120844117</v>
      </c>
      <c r="D43" s="51"/>
      <c r="E43" s="50">
        <v>676.52</v>
      </c>
      <c r="F43" s="65">
        <f t="shared" si="2"/>
        <v>27.276930165355594</v>
      </c>
      <c r="G43" s="65"/>
    </row>
    <row r="44" spans="1:7" x14ac:dyDescent="0.25">
      <c r="A44" s="83">
        <v>323</v>
      </c>
      <c r="B44" s="55" t="s">
        <v>70</v>
      </c>
      <c r="C44" s="47">
        <f>C45+C46+C47+C48+C49+C50+C51+C52+C53</f>
        <v>42687.457694604818</v>
      </c>
      <c r="D44" s="49">
        <v>115390</v>
      </c>
      <c r="E44" s="47">
        <f>E45+E46+E47+E48+E49+E50+E51+E52+E53</f>
        <v>59768.020000000004</v>
      </c>
      <c r="F44" s="62">
        <f t="shared" si="2"/>
        <v>140.01306994572781</v>
      </c>
      <c r="G44" s="62">
        <f t="shared" si="3"/>
        <v>51.796533495103567</v>
      </c>
    </row>
    <row r="45" spans="1:7" x14ac:dyDescent="0.25">
      <c r="A45" s="84">
        <v>3231</v>
      </c>
      <c r="B45" s="70" t="s">
        <v>71</v>
      </c>
      <c r="C45" s="50">
        <v>1479.2978963434866</v>
      </c>
      <c r="D45" s="51"/>
      <c r="E45" s="50">
        <v>1352.4899999999998</v>
      </c>
      <c r="F45" s="65">
        <f t="shared" si="2"/>
        <v>91.427832307682635</v>
      </c>
      <c r="G45" s="65"/>
    </row>
    <row r="46" spans="1:7" x14ac:dyDescent="0.25">
      <c r="A46" s="84">
        <v>3232</v>
      </c>
      <c r="B46" s="70" t="s">
        <v>72</v>
      </c>
      <c r="C46" s="50">
        <v>4518.0821554184085</v>
      </c>
      <c r="D46" s="51"/>
      <c r="E46" s="50">
        <v>19400.39</v>
      </c>
      <c r="F46" s="65">
        <f t="shared" si="2"/>
        <v>429.39436098419901</v>
      </c>
      <c r="G46" s="65"/>
    </row>
    <row r="47" spans="1:7" x14ac:dyDescent="0.25">
      <c r="A47" s="84">
        <v>3233</v>
      </c>
      <c r="B47" s="70" t="s">
        <v>73</v>
      </c>
      <c r="C47" s="50">
        <v>759.30718694007555</v>
      </c>
      <c r="D47" s="51"/>
      <c r="E47" s="50">
        <v>127.43999999999998</v>
      </c>
      <c r="F47" s="65">
        <f t="shared" si="2"/>
        <v>16.783721027792346</v>
      </c>
      <c r="G47" s="65"/>
    </row>
    <row r="48" spans="1:7" x14ac:dyDescent="0.25">
      <c r="A48" s="84">
        <v>3234</v>
      </c>
      <c r="B48" s="70" t="s">
        <v>74</v>
      </c>
      <c r="C48" s="50">
        <v>2987.0263454774699</v>
      </c>
      <c r="D48" s="51"/>
      <c r="E48" s="50">
        <v>1880.06</v>
      </c>
      <c r="F48" s="65">
        <f t="shared" si="2"/>
        <v>62.940857647490091</v>
      </c>
      <c r="G48" s="65"/>
    </row>
    <row r="49" spans="1:7" x14ac:dyDescent="0.25">
      <c r="A49" s="84">
        <v>3235</v>
      </c>
      <c r="B49" s="70" t="s">
        <v>75</v>
      </c>
      <c r="C49" s="50">
        <v>15342.241688234122</v>
      </c>
      <c r="D49" s="51"/>
      <c r="E49" s="50">
        <v>13529.869999999999</v>
      </c>
      <c r="F49" s="65">
        <f t="shared" si="2"/>
        <v>88.18704772703444</v>
      </c>
      <c r="G49" s="65"/>
    </row>
    <row r="50" spans="1:7" x14ac:dyDescent="0.25">
      <c r="A50" s="84">
        <v>3236</v>
      </c>
      <c r="B50" s="70" t="s">
        <v>99</v>
      </c>
      <c r="C50" s="50">
        <v>3216.8000530891231</v>
      </c>
      <c r="D50" s="51"/>
      <c r="E50" s="50">
        <v>0</v>
      </c>
      <c r="F50" s="65" t="s">
        <v>12</v>
      </c>
      <c r="G50" s="65"/>
    </row>
    <row r="51" spans="1:7" x14ac:dyDescent="0.25">
      <c r="A51" s="84">
        <v>3237</v>
      </c>
      <c r="B51" s="70" t="s">
        <v>76</v>
      </c>
      <c r="C51" s="50">
        <v>11204.593536399228</v>
      </c>
      <c r="D51" s="51"/>
      <c r="E51" s="50">
        <v>20298.020000000004</v>
      </c>
      <c r="F51" s="65">
        <f t="shared" si="2"/>
        <v>181.15802178865198</v>
      </c>
      <c r="G51" s="65"/>
    </row>
    <row r="52" spans="1:7" x14ac:dyDescent="0.25">
      <c r="A52" s="84">
        <v>3238</v>
      </c>
      <c r="B52" s="70" t="s">
        <v>77</v>
      </c>
      <c r="C52" s="50">
        <v>742.4182095693144</v>
      </c>
      <c r="D52" s="51"/>
      <c r="E52" s="50">
        <v>817.43999999999994</v>
      </c>
      <c r="F52" s="65">
        <f t="shared" si="2"/>
        <v>110.10505796648044</v>
      </c>
      <c r="G52" s="65"/>
    </row>
    <row r="53" spans="1:7" x14ac:dyDescent="0.25">
      <c r="A53" s="84">
        <v>3239</v>
      </c>
      <c r="B53" s="70" t="s">
        <v>78</v>
      </c>
      <c r="C53" s="50">
        <v>2437.6906231335852</v>
      </c>
      <c r="D53" s="51"/>
      <c r="E53" s="50">
        <v>2362.3100000000004</v>
      </c>
      <c r="F53" s="65">
        <f t="shared" si="2"/>
        <v>96.907703446113075</v>
      </c>
      <c r="G53" s="65"/>
    </row>
    <row r="54" spans="1:7" x14ac:dyDescent="0.25">
      <c r="A54" s="83">
        <v>324</v>
      </c>
      <c r="B54" s="55" t="s">
        <v>79</v>
      </c>
      <c r="C54" s="47">
        <f>C55</f>
        <v>3996.9885194770723</v>
      </c>
      <c r="D54" s="49">
        <v>6600</v>
      </c>
      <c r="E54" s="47">
        <f>E55</f>
        <v>7278.8899999999985</v>
      </c>
      <c r="F54" s="62">
        <f t="shared" si="2"/>
        <v>182.1093546936757</v>
      </c>
      <c r="G54" s="62">
        <f t="shared" si="3"/>
        <v>110.2862121212121</v>
      </c>
    </row>
    <row r="55" spans="1:7" x14ac:dyDescent="0.25">
      <c r="A55" s="84">
        <v>3241</v>
      </c>
      <c r="B55" s="70" t="s">
        <v>79</v>
      </c>
      <c r="C55" s="50">
        <v>3996.9885194770723</v>
      </c>
      <c r="D55" s="51"/>
      <c r="E55" s="50">
        <v>7278.8899999999985</v>
      </c>
      <c r="F55" s="65">
        <f>(E55/C55)*100</f>
        <v>182.1093546936757</v>
      </c>
      <c r="G55" s="65"/>
    </row>
    <row r="56" spans="1:7" x14ac:dyDescent="0.25">
      <c r="A56" s="83">
        <v>329</v>
      </c>
      <c r="B56" s="55" t="s">
        <v>80</v>
      </c>
      <c r="C56" s="47">
        <f>C57+C58+C59+C60+C61</f>
        <v>22572.502488552655</v>
      </c>
      <c r="D56" s="49">
        <v>36310</v>
      </c>
      <c r="E56" s="47">
        <f>E57+E58+E59+E60+E61</f>
        <v>11058.57</v>
      </c>
      <c r="F56" s="62">
        <f t="shared" ref="F56" si="4">(E56/C56)*100</f>
        <v>48.991333617565033</v>
      </c>
      <c r="G56" s="62">
        <f t="shared" ref="G56" si="5">(E56/D56)*100</f>
        <v>30.455990085375927</v>
      </c>
    </row>
    <row r="57" spans="1:7" x14ac:dyDescent="0.25">
      <c r="A57" s="84">
        <v>3291</v>
      </c>
      <c r="B57" s="69" t="s">
        <v>81</v>
      </c>
      <c r="C57" s="50">
        <v>6272.3511845510648</v>
      </c>
      <c r="D57" s="51"/>
      <c r="E57" s="50">
        <v>3168.4500000000003</v>
      </c>
      <c r="F57" s="63">
        <f>(E57/C57)*100</f>
        <v>50.514550393861249</v>
      </c>
      <c r="G57" s="65"/>
    </row>
    <row r="58" spans="1:7" x14ac:dyDescent="0.25">
      <c r="A58" s="84">
        <v>3293</v>
      </c>
      <c r="B58" s="70" t="s">
        <v>82</v>
      </c>
      <c r="C58" s="50">
        <v>9908.2513769991365</v>
      </c>
      <c r="D58" s="51"/>
      <c r="E58" s="50">
        <v>4057.04</v>
      </c>
      <c r="F58" s="63">
        <f>(E58/C58)*100</f>
        <v>40.946074596148726</v>
      </c>
      <c r="G58" s="65"/>
    </row>
    <row r="59" spans="1:7" x14ac:dyDescent="0.25">
      <c r="A59" s="84">
        <v>3294</v>
      </c>
      <c r="B59" s="70" t="s">
        <v>83</v>
      </c>
      <c r="C59" s="50">
        <v>2057.3097086734351</v>
      </c>
      <c r="D59" s="51"/>
      <c r="E59" s="50">
        <v>2618.6</v>
      </c>
      <c r="F59" s="63">
        <f t="shared" ref="F59:F63" si="6">(E59/C59)*100</f>
        <v>127.28273185900085</v>
      </c>
      <c r="G59" s="65"/>
    </row>
    <row r="60" spans="1:7" x14ac:dyDescent="0.25">
      <c r="A60" s="84">
        <v>3295</v>
      </c>
      <c r="B60" s="70" t="s">
        <v>100</v>
      </c>
      <c r="C60" s="50">
        <v>4306.2193908023091</v>
      </c>
      <c r="D60" s="51"/>
      <c r="E60" s="50">
        <v>946.99000000000012</v>
      </c>
      <c r="F60" s="63">
        <f t="shared" si="6"/>
        <v>21.991215821996533</v>
      </c>
      <c r="G60" s="65"/>
    </row>
    <row r="61" spans="1:7" x14ac:dyDescent="0.25">
      <c r="A61" s="84">
        <v>3299</v>
      </c>
      <c r="B61" s="70" t="s">
        <v>80</v>
      </c>
      <c r="C61" s="50">
        <v>28.370827526710464</v>
      </c>
      <c r="D61" s="51"/>
      <c r="E61" s="50">
        <v>267.49</v>
      </c>
      <c r="F61" s="63">
        <f t="shared" si="6"/>
        <v>942.83467674026951</v>
      </c>
      <c r="G61" s="65"/>
    </row>
    <row r="62" spans="1:7" x14ac:dyDescent="0.25">
      <c r="A62" s="83">
        <v>34</v>
      </c>
      <c r="B62" s="55" t="s">
        <v>84</v>
      </c>
      <c r="C62" s="47">
        <f>C63</f>
        <v>1032.0631760568053</v>
      </c>
      <c r="D62" s="49">
        <f>D63</f>
        <v>3360</v>
      </c>
      <c r="E62" s="47">
        <f>E63</f>
        <v>882.85</v>
      </c>
      <c r="F62" s="62">
        <f t="shared" si="6"/>
        <v>85.542243971255445</v>
      </c>
      <c r="G62" s="62">
        <f t="shared" ref="G62:G63" si="7">(E62/D62)*100</f>
        <v>26.27529761904762</v>
      </c>
    </row>
    <row r="63" spans="1:7" x14ac:dyDescent="0.25">
      <c r="A63" s="83">
        <v>343</v>
      </c>
      <c r="B63" s="55" t="s">
        <v>85</v>
      </c>
      <c r="C63" s="47">
        <f>C64+C65</f>
        <v>1032.0631760568053</v>
      </c>
      <c r="D63" s="49">
        <v>3360</v>
      </c>
      <c r="E63" s="47">
        <f>E64+E65</f>
        <v>882.85</v>
      </c>
      <c r="F63" s="62">
        <f t="shared" si="6"/>
        <v>85.542243971255445</v>
      </c>
      <c r="G63" s="62">
        <f t="shared" si="7"/>
        <v>26.27529761904762</v>
      </c>
    </row>
    <row r="64" spans="1:7" x14ac:dyDescent="0.25">
      <c r="A64" s="84">
        <v>3431</v>
      </c>
      <c r="B64" s="70" t="s">
        <v>86</v>
      </c>
      <c r="C64" s="50">
        <v>812.1560820226955</v>
      </c>
      <c r="D64" s="51"/>
      <c r="E64" s="50">
        <v>881.69</v>
      </c>
      <c r="F64" s="63">
        <f>(E64/C64)*100</f>
        <v>108.56164467846237</v>
      </c>
      <c r="G64" s="65"/>
    </row>
    <row r="65" spans="1:7" x14ac:dyDescent="0.25">
      <c r="A65" s="84">
        <v>3433</v>
      </c>
      <c r="B65" s="70" t="s">
        <v>87</v>
      </c>
      <c r="C65" s="50">
        <v>219.90709403410978</v>
      </c>
      <c r="D65" s="51"/>
      <c r="E65" s="50">
        <v>1.1600000000000001</v>
      </c>
      <c r="F65" s="63">
        <f t="shared" ref="F65:F67" si="8">(E65/C65)*100</f>
        <v>0.52749548853575068</v>
      </c>
      <c r="G65" s="65"/>
    </row>
    <row r="66" spans="1:7" ht="30" x14ac:dyDescent="0.25">
      <c r="A66" s="83">
        <v>37</v>
      </c>
      <c r="B66" s="55" t="s">
        <v>88</v>
      </c>
      <c r="C66" s="47">
        <f>C67</f>
        <v>2123.5636074059325</v>
      </c>
      <c r="D66" s="49">
        <f>D67</f>
        <v>6900</v>
      </c>
      <c r="E66" s="47">
        <f>E67</f>
        <v>5160</v>
      </c>
      <c r="F66" s="62">
        <f t="shared" si="8"/>
        <v>242.98777686736054</v>
      </c>
      <c r="G66" s="62">
        <f t="shared" ref="G66:G67" si="9">(E66/D66)*100</f>
        <v>74.782608695652172</v>
      </c>
    </row>
    <row r="67" spans="1:7" x14ac:dyDescent="0.25">
      <c r="A67" s="83">
        <v>372</v>
      </c>
      <c r="B67" s="55" t="s">
        <v>89</v>
      </c>
      <c r="C67" s="47">
        <f>C68</f>
        <v>2123.5636074059325</v>
      </c>
      <c r="D67" s="49">
        <v>6900</v>
      </c>
      <c r="E67" s="47">
        <f>E68</f>
        <v>5160</v>
      </c>
      <c r="F67" s="62">
        <f t="shared" si="8"/>
        <v>242.98777686736054</v>
      </c>
      <c r="G67" s="62">
        <f t="shared" si="9"/>
        <v>74.782608695652172</v>
      </c>
    </row>
    <row r="68" spans="1:7" x14ac:dyDescent="0.25">
      <c r="A68" s="84">
        <v>3721</v>
      </c>
      <c r="B68" s="70" t="s">
        <v>90</v>
      </c>
      <c r="C68" s="50">
        <v>2123.5636074059325</v>
      </c>
      <c r="D68" s="51"/>
      <c r="E68" s="50">
        <v>5160</v>
      </c>
      <c r="F68" s="63">
        <f>(E68/C68)*100</f>
        <v>242.98777686736054</v>
      </c>
      <c r="G68" s="65"/>
    </row>
    <row r="69" spans="1:7" x14ac:dyDescent="0.25">
      <c r="A69" s="83">
        <v>4</v>
      </c>
      <c r="B69" s="55" t="s">
        <v>3</v>
      </c>
      <c r="C69" s="47">
        <f>C70</f>
        <v>6871.0677549936954</v>
      </c>
      <c r="D69" s="49">
        <f>D70</f>
        <v>109060</v>
      </c>
      <c r="E69" s="47">
        <f>E70</f>
        <v>588.18000000000006</v>
      </c>
      <c r="F69" s="62">
        <f t="shared" ref="F69:F71" si="10">(E69/C69)*100</f>
        <v>8.5602415952386401</v>
      </c>
      <c r="G69" s="62">
        <f t="shared" ref="G69:G71" si="11">(E69/D69)*100</f>
        <v>0.53931780671190177</v>
      </c>
    </row>
    <row r="70" spans="1:7" x14ac:dyDescent="0.25">
      <c r="A70" s="83">
        <v>42</v>
      </c>
      <c r="B70" s="55" t="s">
        <v>91</v>
      </c>
      <c r="C70" s="47">
        <f>C71+C74</f>
        <v>6871.0677549936954</v>
      </c>
      <c r="D70" s="49">
        <f>D71+D74</f>
        <v>109060</v>
      </c>
      <c r="E70" s="47">
        <f>E71+E74</f>
        <v>588.18000000000006</v>
      </c>
      <c r="F70" s="62">
        <f t="shared" si="10"/>
        <v>8.5602415952386401</v>
      </c>
      <c r="G70" s="62">
        <f t="shared" si="11"/>
        <v>0.53931780671190177</v>
      </c>
    </row>
    <row r="71" spans="1:7" x14ac:dyDescent="0.25">
      <c r="A71" s="83">
        <v>422</v>
      </c>
      <c r="B71" s="55" t="s">
        <v>92</v>
      </c>
      <c r="C71" s="47">
        <f>C72+C73</f>
        <v>6740.9994027473622</v>
      </c>
      <c r="D71" s="49">
        <v>97500</v>
      </c>
      <c r="E71" s="47">
        <f>E72+E73</f>
        <v>398.18</v>
      </c>
      <c r="F71" s="62">
        <f t="shared" si="10"/>
        <v>5.9068392713062359</v>
      </c>
      <c r="G71" s="62">
        <f t="shared" si="11"/>
        <v>0.40838974358974356</v>
      </c>
    </row>
    <row r="72" spans="1:7" x14ac:dyDescent="0.25">
      <c r="A72" s="84">
        <v>4221</v>
      </c>
      <c r="B72" s="70" t="s">
        <v>93</v>
      </c>
      <c r="C72" s="50">
        <v>1103.4653925277057</v>
      </c>
      <c r="D72" s="51"/>
      <c r="E72" s="50">
        <v>398.18</v>
      </c>
      <c r="F72" s="63">
        <f>(E72/C72)*100</f>
        <v>36.084502757978662</v>
      </c>
      <c r="G72" s="65"/>
    </row>
    <row r="73" spans="1:7" x14ac:dyDescent="0.25">
      <c r="A73" s="84">
        <v>4226</v>
      </c>
      <c r="B73" s="70" t="s">
        <v>101</v>
      </c>
      <c r="C73" s="50">
        <v>5637.534010219656</v>
      </c>
      <c r="D73" s="51"/>
      <c r="E73" s="50">
        <v>0</v>
      </c>
      <c r="F73" s="63" t="s">
        <v>12</v>
      </c>
      <c r="G73" s="65"/>
    </row>
    <row r="74" spans="1:7" x14ac:dyDescent="0.25">
      <c r="A74" s="83">
        <v>424</v>
      </c>
      <c r="B74" s="55" t="s">
        <v>94</v>
      </c>
      <c r="C74" s="47">
        <f>C75</f>
        <v>130.06835224633352</v>
      </c>
      <c r="D74" s="49">
        <v>11560</v>
      </c>
      <c r="E74" s="47">
        <f>E75</f>
        <v>190</v>
      </c>
      <c r="F74" s="62">
        <f t="shared" ref="F74:F75" si="12">(E74/C74)*100</f>
        <v>146.07704081632656</v>
      </c>
      <c r="G74" s="62">
        <f t="shared" ref="G74" si="13">(E74/D74)*100</f>
        <v>1.6435986159169549</v>
      </c>
    </row>
    <row r="75" spans="1:7" x14ac:dyDescent="0.25">
      <c r="A75" s="84">
        <v>4241</v>
      </c>
      <c r="B75" s="70" t="s">
        <v>95</v>
      </c>
      <c r="C75" s="50">
        <v>130.06835224633352</v>
      </c>
      <c r="D75" s="51"/>
      <c r="E75" s="50">
        <v>190</v>
      </c>
      <c r="F75" s="63">
        <f t="shared" si="12"/>
        <v>146.07704081632656</v>
      </c>
      <c r="G75" s="65"/>
    </row>
    <row r="76" spans="1:7" x14ac:dyDescent="0.25">
      <c r="A76" s="83">
        <v>5</v>
      </c>
      <c r="B76" s="55" t="s">
        <v>4</v>
      </c>
      <c r="C76" s="47">
        <f t="shared" ref="C76:E77" si="14">C77</f>
        <v>187.13915986462271</v>
      </c>
      <c r="D76" s="49">
        <f t="shared" si="14"/>
        <v>400</v>
      </c>
      <c r="E76" s="47">
        <f t="shared" si="14"/>
        <v>187.14000000000001</v>
      </c>
      <c r="F76" s="62" t="s">
        <v>12</v>
      </c>
      <c r="G76" s="62" t="s">
        <v>12</v>
      </c>
    </row>
    <row r="77" spans="1:7" x14ac:dyDescent="0.25">
      <c r="A77" s="83">
        <v>54</v>
      </c>
      <c r="B77" s="55" t="s">
        <v>96</v>
      </c>
      <c r="C77" s="47">
        <f t="shared" si="14"/>
        <v>187.13915986462271</v>
      </c>
      <c r="D77" s="49">
        <f t="shared" si="14"/>
        <v>400</v>
      </c>
      <c r="E77" s="47">
        <f t="shared" si="14"/>
        <v>187.14000000000001</v>
      </c>
      <c r="F77" s="62" t="s">
        <v>12</v>
      </c>
      <c r="G77" s="62" t="s">
        <v>12</v>
      </c>
    </row>
    <row r="78" spans="1:7" ht="30" x14ac:dyDescent="0.25">
      <c r="A78" s="83">
        <v>545</v>
      </c>
      <c r="B78" s="55" t="s">
        <v>97</v>
      </c>
      <c r="C78" s="47">
        <f>C79</f>
        <v>187.13915986462271</v>
      </c>
      <c r="D78" s="49">
        <v>400</v>
      </c>
      <c r="E78" s="47">
        <f>E79</f>
        <v>187.14000000000001</v>
      </c>
      <c r="F78" s="62" t="s">
        <v>12</v>
      </c>
      <c r="G78" s="62" t="s">
        <v>12</v>
      </c>
    </row>
    <row r="79" spans="1:7" ht="30" x14ac:dyDescent="0.25">
      <c r="A79" s="84">
        <v>5453</v>
      </c>
      <c r="B79" s="70" t="s">
        <v>98</v>
      </c>
      <c r="C79" s="50">
        <v>187.13915986462271</v>
      </c>
      <c r="D79" s="51"/>
      <c r="E79" s="50">
        <v>187.14000000000001</v>
      </c>
      <c r="F79" s="63" t="s">
        <v>12</v>
      </c>
      <c r="G79" s="65"/>
    </row>
  </sheetData>
  <mergeCells count="1">
    <mergeCell ref="B1:B2"/>
  </mergeCells>
  <dataValidations count="1">
    <dataValidation type="whole" operator="notEqual" allowBlank="1" showErrorMessage="1" errorTitle="Nedopušten upis" error="Dopušten je unos samo cjelobrojnih zaokruženih vrijednosti. Na sva polja dopušten je unos i pozitivnih i negativnih iznosa, a kontrole će javiti pogrešku ako je upisan negativan iznos gdje ne bi smio biti" sqref="D6 D9 D12 D18 D22 D26 D29 D31 D34 D38 D44 D54 D56 D63 D67 D71 D74 D78" xr:uid="{0D506868-ACC5-434F-B90B-9016DB4A673F}">
      <formula1>99999999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firstPageNumber="2" orientation="landscape" useFirstPageNumber="1" horizontalDpi="0" verticalDpi="0" r:id="rId1"/>
  <headerFooter>
    <oddFooter>&amp;C&amp;"-,Bold"&amp;20OPĆI DIO (izvršenje prihoda i rashoda iskazanih prema ekonomskoj klasifikaciji)&amp;R&amp;P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4B9CD-A83E-48D6-8A3E-B4983510B690}">
  <dimension ref="A1:G23"/>
  <sheetViews>
    <sheetView zoomScaleNormal="100" workbookViewId="0"/>
  </sheetViews>
  <sheetFormatPr defaultColWidth="9.140625" defaultRowHeight="15" x14ac:dyDescent="0.25"/>
  <cols>
    <col min="1" max="1" width="9" style="36" bestFit="1" customWidth="1"/>
    <col min="2" max="2" width="60.5703125" style="57" customWidth="1"/>
    <col min="3" max="3" width="12.140625" style="37" bestFit="1" customWidth="1"/>
    <col min="4" max="4" width="12.7109375" style="38" bestFit="1" customWidth="1"/>
    <col min="5" max="5" width="12.140625" style="37" bestFit="1" customWidth="1"/>
    <col min="6" max="6" width="7.7109375" style="64" bestFit="1" customWidth="1"/>
    <col min="7" max="7" width="7.7109375" style="64" customWidth="1"/>
    <col min="8" max="16384" width="9.140625" style="36"/>
  </cols>
  <sheetData>
    <row r="1" spans="1:7" x14ac:dyDescent="0.25">
      <c r="A1" s="39" t="s">
        <v>32</v>
      </c>
      <c r="B1" s="139" t="s">
        <v>25</v>
      </c>
      <c r="C1" s="40" t="s">
        <v>7</v>
      </c>
      <c r="D1" s="41" t="s">
        <v>31</v>
      </c>
      <c r="E1" s="40" t="s">
        <v>7</v>
      </c>
      <c r="F1" s="60" t="s">
        <v>29</v>
      </c>
      <c r="G1" s="60" t="s">
        <v>29</v>
      </c>
    </row>
    <row r="2" spans="1:7" x14ac:dyDescent="0.25">
      <c r="A2" s="42" t="s">
        <v>27</v>
      </c>
      <c r="B2" s="139"/>
      <c r="C2" s="43" t="s">
        <v>28</v>
      </c>
      <c r="D2" s="44" t="s">
        <v>139</v>
      </c>
      <c r="E2" s="43" t="s">
        <v>140</v>
      </c>
      <c r="F2" s="61" t="s">
        <v>30</v>
      </c>
      <c r="G2" s="45" t="s">
        <v>38</v>
      </c>
    </row>
    <row r="3" spans="1:7" s="71" customFormat="1" x14ac:dyDescent="0.25">
      <c r="A3" s="66">
        <v>1</v>
      </c>
      <c r="B3" s="67">
        <v>2</v>
      </c>
      <c r="C3" s="66">
        <v>3</v>
      </c>
      <c r="D3" s="53">
        <v>4</v>
      </c>
      <c r="E3" s="66">
        <v>5</v>
      </c>
      <c r="F3" s="66">
        <v>6</v>
      </c>
      <c r="G3" s="66">
        <v>7</v>
      </c>
    </row>
    <row r="4" spans="1:7" x14ac:dyDescent="0.25">
      <c r="A4" s="48" t="s">
        <v>48</v>
      </c>
      <c r="B4" s="55" t="s">
        <v>102</v>
      </c>
      <c r="C4" s="47"/>
      <c r="D4" s="49"/>
      <c r="E4" s="47"/>
      <c r="F4" s="62"/>
      <c r="G4" s="62"/>
    </row>
    <row r="5" spans="1:7" ht="30" x14ac:dyDescent="0.25">
      <c r="A5" s="72" t="s">
        <v>112</v>
      </c>
      <c r="B5" s="70" t="s">
        <v>103</v>
      </c>
      <c r="C5" s="50">
        <f>419032.35/7.5345</f>
        <v>55615.150308580523</v>
      </c>
      <c r="D5" s="51">
        <v>175470</v>
      </c>
      <c r="E5" s="50">
        <v>53885.4</v>
      </c>
      <c r="F5" s="63">
        <f>(E5/C5)*100</f>
        <v>96.889785788615143</v>
      </c>
      <c r="G5" s="63">
        <f>(E5/D5)*100</f>
        <v>30.709181056590872</v>
      </c>
    </row>
    <row r="6" spans="1:7" ht="30" x14ac:dyDescent="0.25">
      <c r="A6" s="72" t="s">
        <v>112</v>
      </c>
      <c r="B6" s="70" t="s">
        <v>104</v>
      </c>
      <c r="C6" s="50">
        <f>281907.35/7.5345</f>
        <v>37415.535204724925</v>
      </c>
      <c r="D6" s="51">
        <v>175470</v>
      </c>
      <c r="E6" s="50">
        <v>57602.97</v>
      </c>
      <c r="F6" s="63">
        <f>(E6/C6)*100</f>
        <v>153.95468669582405</v>
      </c>
      <c r="G6" s="63">
        <f>(E6/D6)*100</f>
        <v>32.827816720806972</v>
      </c>
    </row>
    <row r="7" spans="1:7" x14ac:dyDescent="0.25">
      <c r="A7" s="48" t="s">
        <v>109</v>
      </c>
      <c r="B7" s="55" t="s">
        <v>110</v>
      </c>
      <c r="C7" s="47"/>
      <c r="D7" s="49"/>
      <c r="E7" s="47"/>
      <c r="F7" s="62"/>
      <c r="G7" s="62"/>
    </row>
    <row r="8" spans="1:7" x14ac:dyDescent="0.25">
      <c r="A8" s="68" t="s">
        <v>119</v>
      </c>
      <c r="B8" s="70" t="s">
        <v>103</v>
      </c>
      <c r="C8" s="50">
        <f>5.43/7.5345</f>
        <v>0.72068484969141944</v>
      </c>
      <c r="D8" s="51">
        <v>100</v>
      </c>
      <c r="E8" s="50">
        <v>0.01</v>
      </c>
      <c r="F8" s="63">
        <f>(E8/C8)*100</f>
        <v>1.3875690607734807</v>
      </c>
      <c r="G8" s="63">
        <f>(E8/D8)*100</f>
        <v>0.01</v>
      </c>
    </row>
    <row r="9" spans="1:7" x14ac:dyDescent="0.25">
      <c r="A9" s="68" t="s">
        <v>119</v>
      </c>
      <c r="B9" s="70" t="s">
        <v>104</v>
      </c>
      <c r="C9" s="50">
        <f>5.43/7.5345</f>
        <v>0.72068484969141944</v>
      </c>
      <c r="D9" s="51">
        <v>100</v>
      </c>
      <c r="E9" s="50">
        <v>0.01</v>
      </c>
      <c r="F9" s="63">
        <f>(E9/C9)*100</f>
        <v>1.3875690607734807</v>
      </c>
      <c r="G9" s="63">
        <f>(E9/D9)*100</f>
        <v>0.01</v>
      </c>
    </row>
    <row r="10" spans="1:7" x14ac:dyDescent="0.25">
      <c r="A10" s="48" t="s">
        <v>50</v>
      </c>
      <c r="B10" s="55" t="s">
        <v>111</v>
      </c>
      <c r="C10" s="47"/>
      <c r="D10" s="49"/>
      <c r="E10" s="47"/>
      <c r="F10" s="62"/>
      <c r="G10" s="62"/>
    </row>
    <row r="11" spans="1:7" x14ac:dyDescent="0.25">
      <c r="A11" s="68" t="s">
        <v>120</v>
      </c>
      <c r="B11" s="70" t="s">
        <v>103</v>
      </c>
      <c r="C11" s="50">
        <f>552664.4/7.5345</f>
        <v>73351.171278784255</v>
      </c>
      <c r="D11" s="51">
        <v>107300</v>
      </c>
      <c r="E11" s="50">
        <v>66721.399999999994</v>
      </c>
      <c r="F11" s="63">
        <f>(E11/C11)*100</f>
        <v>90.961601344323967</v>
      </c>
      <c r="G11" s="63">
        <f>(E11/D11)*100</f>
        <v>62.182106244175209</v>
      </c>
    </row>
    <row r="12" spans="1:7" x14ac:dyDescent="0.25">
      <c r="A12" s="68" t="s">
        <v>120</v>
      </c>
      <c r="B12" s="70" t="s">
        <v>104</v>
      </c>
      <c r="C12" s="50">
        <f>492722.26/7.5345</f>
        <v>65395.482115601561</v>
      </c>
      <c r="D12" s="51">
        <v>152400</v>
      </c>
      <c r="E12" s="50">
        <v>61946.11</v>
      </c>
      <c r="F12" s="63">
        <f>(E12/C12)*100</f>
        <v>94.725366334169692</v>
      </c>
      <c r="G12" s="63">
        <f>(E12/D12)*100</f>
        <v>40.647053805774277</v>
      </c>
    </row>
    <row r="13" spans="1:7" x14ac:dyDescent="0.25">
      <c r="A13" s="68" t="s">
        <v>120</v>
      </c>
      <c r="B13" s="75" t="s">
        <v>106</v>
      </c>
      <c r="C13" s="73">
        <v>63590.731966288404</v>
      </c>
      <c r="D13" s="74">
        <v>45100</v>
      </c>
      <c r="E13" s="73">
        <v>83965.120445948633</v>
      </c>
      <c r="F13" s="63">
        <f>(E13/C13)*100</f>
        <v>132.03987098381157</v>
      </c>
      <c r="G13" s="63">
        <f>(E13/D13)*100</f>
        <v>186.17543336130518</v>
      </c>
    </row>
    <row r="14" spans="1:7" x14ac:dyDescent="0.25">
      <c r="A14" s="48" t="s">
        <v>51</v>
      </c>
      <c r="B14" s="55" t="s">
        <v>121</v>
      </c>
      <c r="C14" s="47"/>
      <c r="D14" s="49"/>
      <c r="E14" s="47"/>
      <c r="F14" s="62"/>
      <c r="G14" s="62"/>
    </row>
    <row r="15" spans="1:7" x14ac:dyDescent="0.25">
      <c r="A15" s="68" t="s">
        <v>113</v>
      </c>
      <c r="B15" s="70" t="s">
        <v>103</v>
      </c>
      <c r="C15" s="50">
        <f>4454830.72/7.5345</f>
        <v>591257.64417015063</v>
      </c>
      <c r="D15" s="51">
        <v>1264000</v>
      </c>
      <c r="E15" s="114">
        <v>657113</v>
      </c>
      <c r="F15" s="63">
        <f>(E15/C15)*100</f>
        <v>111.13818256375856</v>
      </c>
      <c r="G15" s="63">
        <f>(E15/D15)*100</f>
        <v>51.986787974683544</v>
      </c>
    </row>
    <row r="16" spans="1:7" x14ac:dyDescent="0.25">
      <c r="A16" s="68" t="s">
        <v>113</v>
      </c>
      <c r="B16" s="70" t="s">
        <v>104</v>
      </c>
      <c r="C16" s="50">
        <f>4457604.68/7.5345</f>
        <v>591625.81193178042</v>
      </c>
      <c r="D16" s="51">
        <v>1264000</v>
      </c>
      <c r="E16" s="50">
        <v>655798.18999999983</v>
      </c>
      <c r="F16" s="63">
        <f>(E16/C16)*100</f>
        <v>110.846784703102</v>
      </c>
      <c r="G16" s="63">
        <f>(E16/D16)*100</f>
        <v>51.88276819620252</v>
      </c>
    </row>
    <row r="17" spans="1:7" x14ac:dyDescent="0.25">
      <c r="A17" s="48" t="s">
        <v>145</v>
      </c>
      <c r="B17" s="55" t="s">
        <v>146</v>
      </c>
      <c r="C17" s="47"/>
      <c r="D17" s="49"/>
      <c r="E17" s="47"/>
      <c r="F17" s="62"/>
      <c r="G17" s="62"/>
    </row>
    <row r="18" spans="1:7" x14ac:dyDescent="0.25">
      <c r="A18" s="68" t="s">
        <v>147</v>
      </c>
      <c r="B18" s="70" t="s">
        <v>103</v>
      </c>
      <c r="C18" s="50">
        <v>0</v>
      </c>
      <c r="D18" s="51">
        <v>3100</v>
      </c>
      <c r="E18" s="50">
        <v>0</v>
      </c>
      <c r="F18" s="63" t="s">
        <v>12</v>
      </c>
      <c r="G18" s="63">
        <f t="shared" ref="G18:G23" si="0">(E18/D18)*100</f>
        <v>0</v>
      </c>
    </row>
    <row r="19" spans="1:7" x14ac:dyDescent="0.25">
      <c r="A19" s="68" t="s">
        <v>147</v>
      </c>
      <c r="B19" s="70" t="s">
        <v>104</v>
      </c>
      <c r="C19" s="50">
        <v>0</v>
      </c>
      <c r="D19" s="51">
        <v>3100</v>
      </c>
      <c r="E19" s="50">
        <v>0</v>
      </c>
      <c r="F19" s="63" t="s">
        <v>12</v>
      </c>
      <c r="G19" s="63">
        <f t="shared" si="0"/>
        <v>0</v>
      </c>
    </row>
    <row r="20" spans="1:7" x14ac:dyDescent="0.25">
      <c r="A20" s="140" t="s">
        <v>105</v>
      </c>
      <c r="B20" s="140"/>
      <c r="C20" s="73">
        <f>C5+C8+C11+C15+C18</f>
        <v>720224.68644236505</v>
      </c>
      <c r="D20" s="74">
        <f>D5+D8+D11+D15+D18</f>
        <v>1549970</v>
      </c>
      <c r="E20" s="73">
        <f>E5+E8+E11+E15+E18</f>
        <v>777719.81</v>
      </c>
      <c r="F20" s="76">
        <f>(E20/C20)*100</f>
        <v>107.98294263442133</v>
      </c>
      <c r="G20" s="76">
        <f t="shared" si="0"/>
        <v>50.17644276986006</v>
      </c>
    </row>
    <row r="21" spans="1:7" x14ac:dyDescent="0.25">
      <c r="A21" s="140" t="s">
        <v>106</v>
      </c>
      <c r="B21" s="140"/>
      <c r="C21" s="74">
        <f>C13</f>
        <v>63590.731966288404</v>
      </c>
      <c r="D21" s="74">
        <f>D13</f>
        <v>45100</v>
      </c>
      <c r="E21" s="74">
        <f>E13</f>
        <v>83965.120445948633</v>
      </c>
      <c r="F21" s="76">
        <f>(E21/C21)*100</f>
        <v>132.03987098381157</v>
      </c>
      <c r="G21" s="76">
        <f t="shared" si="0"/>
        <v>186.17543336130518</v>
      </c>
    </row>
    <row r="22" spans="1:7" x14ac:dyDescent="0.25">
      <c r="A22" s="140" t="s">
        <v>108</v>
      </c>
      <c r="B22" s="140"/>
      <c r="C22" s="73">
        <f>C20</f>
        <v>720224.68644236505</v>
      </c>
      <c r="D22" s="74">
        <f>D20+D21</f>
        <v>1595070</v>
      </c>
      <c r="E22" s="73">
        <f>E20</f>
        <v>777719.81</v>
      </c>
      <c r="F22" s="76">
        <f>(E22/C22)*100</f>
        <v>107.98294263442133</v>
      </c>
      <c r="G22" s="76">
        <f t="shared" si="0"/>
        <v>48.757722858557933</v>
      </c>
    </row>
    <row r="23" spans="1:7" x14ac:dyDescent="0.25">
      <c r="A23" s="140" t="s">
        <v>107</v>
      </c>
      <c r="B23" s="140"/>
      <c r="C23" s="73">
        <f>C6+C9+C12+C16+C19</f>
        <v>694437.54993695661</v>
      </c>
      <c r="D23" s="74">
        <f>D6+D9+D12+D16+D19</f>
        <v>1595070</v>
      </c>
      <c r="E23" s="73">
        <f>E6+E9+E12+E16+E19</f>
        <v>775347.2799999998</v>
      </c>
      <c r="F23" s="76">
        <f>(E23/C23)*100</f>
        <v>111.65111680242354</v>
      </c>
      <c r="G23" s="76">
        <f t="shared" si="0"/>
        <v>48.608981424012725</v>
      </c>
    </row>
  </sheetData>
  <protectedRanges>
    <protectedRange algorithmName="SHA-512" hashValue="R8frfBQ/MhInQYm+jLEgMwgPwCkrGPIUaxyIFLRSCn/+fIsUU6bmJDax/r7gTh2PEAEvgODYwg0rRRjqSM/oww==" saltValue="tbZzHO5lCNHCDH5y3XGZag==" spinCount="100000" sqref="C13" name="Range1"/>
    <protectedRange algorithmName="SHA-512" hashValue="R8frfBQ/MhInQYm+jLEgMwgPwCkrGPIUaxyIFLRSCn/+fIsUU6bmJDax/r7gTh2PEAEvgODYwg0rRRjqSM/oww==" saltValue="tbZzHO5lCNHCDH5y3XGZag==" spinCount="100000" sqref="E13" name="Range1_1"/>
  </protectedRanges>
  <mergeCells count="5">
    <mergeCell ref="B1:B2"/>
    <mergeCell ref="A20:B20"/>
    <mergeCell ref="A21:B21"/>
    <mergeCell ref="A22:B22"/>
    <mergeCell ref="A23:B23"/>
  </mergeCells>
  <dataValidations count="1">
    <dataValidation type="whole" operator="notEqual" allowBlank="1" showErrorMessage="1" errorTitle="Nedopušten upis" error="Dopušten je unos samo cjelobrojnih zaokruženih vrijednosti. Na sva polja dopušten je unos i pozitivnih i negativnih iznosa, a kontrole će javiti pogrešku ako je upisan negativan iznos gdje ne bi smio biti" sqref="D9 D15:D19" xr:uid="{CA91F9C8-A858-48B4-9891-87C5C406C95C}">
      <formula1>99999999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firstPageNumber="5" orientation="landscape" useFirstPageNumber="1" horizontalDpi="0" verticalDpi="0" r:id="rId1"/>
  <headerFooter>
    <oddFooter>&amp;C&amp;"-,Bold"&amp;20OPĆI DIO (izvršenje prihoda i rashoda iskazanih prema izvorima financiranja)&amp;R
&amp;P</oddFooter>
    <firstFooter>&amp;C&amp;"-,Bold"&amp;20OPĆI DIO (izvršenje po izvorima financiranja)&amp;R5</first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8D52F-DC3C-40D4-B590-E46B0476A583}">
  <dimension ref="A1:G6"/>
  <sheetViews>
    <sheetView zoomScaleNormal="100" workbookViewId="0"/>
  </sheetViews>
  <sheetFormatPr defaultColWidth="9.140625" defaultRowHeight="15" x14ac:dyDescent="0.25"/>
  <cols>
    <col min="1" max="1" width="9" style="36" bestFit="1" customWidth="1"/>
    <col min="2" max="2" width="60.5703125" style="57" customWidth="1"/>
    <col min="3" max="3" width="12.140625" style="37" bestFit="1" customWidth="1"/>
    <col min="4" max="4" width="12.7109375" style="38" bestFit="1" customWidth="1"/>
    <col min="5" max="5" width="12.140625" style="37" bestFit="1" customWidth="1"/>
    <col min="6" max="6" width="7.7109375" style="64" bestFit="1" customWidth="1"/>
    <col min="7" max="7" width="7.7109375" style="64" customWidth="1"/>
    <col min="8" max="16384" width="9.140625" style="36"/>
  </cols>
  <sheetData>
    <row r="1" spans="1:7" x14ac:dyDescent="0.25">
      <c r="A1" s="39" t="s">
        <v>32</v>
      </c>
      <c r="B1" s="139" t="s">
        <v>25</v>
      </c>
      <c r="C1" s="40" t="s">
        <v>7</v>
      </c>
      <c r="D1" s="41" t="s">
        <v>31</v>
      </c>
      <c r="E1" s="40" t="s">
        <v>7</v>
      </c>
      <c r="F1" s="60" t="s">
        <v>29</v>
      </c>
      <c r="G1" s="60" t="s">
        <v>29</v>
      </c>
    </row>
    <row r="2" spans="1:7" x14ac:dyDescent="0.25">
      <c r="A2" s="42" t="s">
        <v>27</v>
      </c>
      <c r="B2" s="139"/>
      <c r="C2" s="43" t="s">
        <v>28</v>
      </c>
      <c r="D2" s="44" t="s">
        <v>139</v>
      </c>
      <c r="E2" s="43" t="s">
        <v>140</v>
      </c>
      <c r="F2" s="61" t="s">
        <v>30</v>
      </c>
      <c r="G2" s="61" t="s">
        <v>38</v>
      </c>
    </row>
    <row r="3" spans="1:7" s="71" customFormat="1" x14ac:dyDescent="0.25">
      <c r="A3" s="66">
        <v>1</v>
      </c>
      <c r="B3" s="67">
        <v>2</v>
      </c>
      <c r="C3" s="66">
        <v>3</v>
      </c>
      <c r="D3" s="66">
        <v>4</v>
      </c>
      <c r="E3" s="66">
        <v>5</v>
      </c>
      <c r="F3" s="66">
        <v>6</v>
      </c>
      <c r="G3" s="66">
        <v>7</v>
      </c>
    </row>
    <row r="4" spans="1:7" x14ac:dyDescent="0.25">
      <c r="A4" s="48" t="s">
        <v>114</v>
      </c>
      <c r="B4" s="55" t="s">
        <v>115</v>
      </c>
      <c r="C4" s="47">
        <f t="shared" ref="C4:G4" si="0">C5</f>
        <v>694437.54993695661</v>
      </c>
      <c r="D4" s="49">
        <f t="shared" si="0"/>
        <v>1595070</v>
      </c>
      <c r="E4" s="47">
        <f t="shared" si="0"/>
        <v>775347.2799999998</v>
      </c>
      <c r="F4" s="62">
        <f t="shared" si="0"/>
        <v>111.65111680242354</v>
      </c>
      <c r="G4" s="62">
        <f t="shared" si="0"/>
        <v>48.608981424012725</v>
      </c>
    </row>
    <row r="5" spans="1:7" x14ac:dyDescent="0.25">
      <c r="A5" s="48" t="s">
        <v>116</v>
      </c>
      <c r="B5" s="55" t="s">
        <v>117</v>
      </c>
      <c r="C5" s="47">
        <f>C6</f>
        <v>694437.54993695661</v>
      </c>
      <c r="D5" s="49">
        <f>D6</f>
        <v>1595070</v>
      </c>
      <c r="E5" s="47">
        <f>E6</f>
        <v>775347.2799999998</v>
      </c>
      <c r="F5" s="62">
        <f>'OPĆI DIO (izv. po izv. fin.)'!F23</f>
        <v>111.65111680242354</v>
      </c>
      <c r="G5" s="62">
        <f>'OPĆI DIO (izv. po izv. fin.)'!G23</f>
        <v>48.608981424012725</v>
      </c>
    </row>
    <row r="6" spans="1:7" x14ac:dyDescent="0.25">
      <c r="A6" s="72" t="s">
        <v>128</v>
      </c>
      <c r="B6" s="70" t="s">
        <v>129</v>
      </c>
      <c r="C6" s="50">
        <f>'OPĆI DIO (izv. po izv. fin.)'!C23</f>
        <v>694437.54993695661</v>
      </c>
      <c r="D6" s="51">
        <f>'OPĆI DIO (izv. po izv. fin.)'!D23</f>
        <v>1595070</v>
      </c>
      <c r="E6" s="50">
        <f>'OPĆI DIO (izv. po izv. fin.)'!E23</f>
        <v>775347.2799999998</v>
      </c>
      <c r="F6" s="63">
        <f>'OPĆI DIO (izv. po izv. fin.)'!F23</f>
        <v>111.65111680242354</v>
      </c>
      <c r="G6" s="63">
        <f>'OPĆI DIO (izv. po izv. fin.)'!G23</f>
        <v>48.608981424012725</v>
      </c>
    </row>
  </sheetData>
  <mergeCells count="1">
    <mergeCell ref="B1:B2"/>
  </mergeCells>
  <printOptions horizontalCentered="1"/>
  <pageMargins left="0.70866141732283472" right="0.70866141732283472" top="0.74803149606299213" bottom="0.74803149606299213" header="0.31496062992125984" footer="0.31496062992125984"/>
  <pageSetup firstPageNumber="6" orientation="landscape" useFirstPageNumber="1" horizontalDpi="0" verticalDpi="0" r:id="rId1"/>
  <headerFooter>
    <oddFooter>&amp;C&amp;"-,Bold"&amp;20OPĆI DIO (izvršenje rashoda iskazanih prema funkcijskoj klasifikaciji)&amp;R&amp;P</oddFooter>
    <firstFooter>&amp;C&amp;"-,Bold"&amp;20OPĆI DIO (izvršenje po funkcijskoj klasifikaciji)&amp;R&amp;P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7FA81-3820-412C-B339-B1C6142DA3E6}">
  <dimension ref="A1:F190"/>
  <sheetViews>
    <sheetView zoomScaleNormal="100" workbookViewId="0">
      <pane ySplit="3" topLeftCell="A4" activePane="bottomLeft" state="frozen"/>
      <selection pane="bottomLeft"/>
    </sheetView>
  </sheetViews>
  <sheetFormatPr defaultColWidth="9.140625" defaultRowHeight="15" x14ac:dyDescent="0.25"/>
  <cols>
    <col min="1" max="1" width="9" style="29" bestFit="1" customWidth="1"/>
    <col min="2" max="2" width="78.7109375" style="78" customWidth="1"/>
    <col min="3" max="3" width="10.140625" style="33" bestFit="1" customWidth="1"/>
    <col min="4" max="4" width="12.140625" style="34" bestFit="1" customWidth="1"/>
    <col min="5" max="5" width="7.7109375" style="79" bestFit="1" customWidth="1"/>
    <col min="6" max="6" width="11.42578125" style="29" bestFit="1" customWidth="1"/>
    <col min="7" max="16384" width="9.140625" style="29"/>
  </cols>
  <sheetData>
    <row r="1" spans="1:6" x14ac:dyDescent="0.25">
      <c r="A1" s="39" t="s">
        <v>32</v>
      </c>
      <c r="B1" s="139" t="s">
        <v>163</v>
      </c>
      <c r="C1" s="41" t="s">
        <v>31</v>
      </c>
      <c r="D1" s="40" t="s">
        <v>7</v>
      </c>
      <c r="E1" s="60" t="s">
        <v>29</v>
      </c>
      <c r="F1" s="103" t="s">
        <v>160</v>
      </c>
    </row>
    <row r="2" spans="1:6" x14ac:dyDescent="0.25">
      <c r="A2" s="42" t="s">
        <v>27</v>
      </c>
      <c r="B2" s="139"/>
      <c r="C2" s="44" t="s">
        <v>139</v>
      </c>
      <c r="D2" s="43" t="s">
        <v>140</v>
      </c>
      <c r="E2" s="61" t="s">
        <v>123</v>
      </c>
      <c r="F2" s="104" t="s">
        <v>161</v>
      </c>
    </row>
    <row r="3" spans="1:6" s="77" customFormat="1" x14ac:dyDescent="0.25">
      <c r="A3" s="66" t="s">
        <v>48</v>
      </c>
      <c r="B3" s="67" t="s">
        <v>162</v>
      </c>
      <c r="C3" s="53">
        <v>3</v>
      </c>
      <c r="D3" s="53">
        <v>4</v>
      </c>
      <c r="E3" s="53">
        <v>5</v>
      </c>
      <c r="F3" s="53" t="s">
        <v>145</v>
      </c>
    </row>
    <row r="4" spans="1:6" s="77" customFormat="1" ht="15.75" x14ac:dyDescent="0.25">
      <c r="A4" s="98" t="s">
        <v>156</v>
      </c>
      <c r="B4" s="98"/>
      <c r="C4" s="100">
        <f>C8+C19+C51+C59+C101+C131+C135+C142+C147+C156+C161+C166+C172+C181+C187</f>
        <v>1595070</v>
      </c>
      <c r="D4" s="99">
        <f>D8+D19+D51+D59+D101+D131+D135+D142+D147+D156+D161+D166+D172+D181+D187</f>
        <v>775637.44</v>
      </c>
      <c r="E4" s="108">
        <f>(D4/C4)*100</f>
        <v>48.62717247518917</v>
      </c>
      <c r="F4" s="113" t="s">
        <v>159</v>
      </c>
    </row>
    <row r="5" spans="1:6" x14ac:dyDescent="0.25">
      <c r="A5" s="115" t="s">
        <v>149</v>
      </c>
      <c r="B5" s="116"/>
      <c r="C5" s="117"/>
      <c r="D5" s="118"/>
      <c r="E5" s="119"/>
      <c r="F5" s="120" t="s">
        <v>159</v>
      </c>
    </row>
    <row r="6" spans="1:6" x14ac:dyDescent="0.25">
      <c r="A6" s="121" t="s">
        <v>150</v>
      </c>
      <c r="B6" s="122"/>
      <c r="C6" s="123"/>
      <c r="D6" s="124"/>
      <c r="E6" s="125"/>
      <c r="F6" s="126" t="s">
        <v>159</v>
      </c>
    </row>
    <row r="7" spans="1:6" x14ac:dyDescent="0.25">
      <c r="A7" s="127" t="s">
        <v>118</v>
      </c>
      <c r="B7" s="128"/>
      <c r="C7" s="129"/>
      <c r="D7" s="130"/>
      <c r="E7" s="131"/>
      <c r="F7" s="131" t="s">
        <v>157</v>
      </c>
    </row>
    <row r="8" spans="1:6" x14ac:dyDescent="0.25">
      <c r="A8" s="87">
        <v>3</v>
      </c>
      <c r="B8" s="88" t="s">
        <v>49</v>
      </c>
      <c r="C8" s="90">
        <f>C9</f>
        <v>8490</v>
      </c>
      <c r="D8" s="89">
        <f>D9</f>
        <v>881.96</v>
      </c>
      <c r="E8" s="109">
        <f t="shared" ref="E8:E17" si="0">(D8/C8)*100</f>
        <v>10.388221436984688</v>
      </c>
      <c r="F8" s="109" t="s">
        <v>157</v>
      </c>
    </row>
    <row r="9" spans="1:6" x14ac:dyDescent="0.25">
      <c r="A9" s="105">
        <v>32</v>
      </c>
      <c r="B9" s="85" t="s">
        <v>59</v>
      </c>
      <c r="C9" s="86">
        <f>C10+C12+C14+C16</f>
        <v>8490</v>
      </c>
      <c r="D9" s="91">
        <f>D10+D12+D14+D16</f>
        <v>881.96</v>
      </c>
      <c r="E9" s="110">
        <f t="shared" si="0"/>
        <v>10.388221436984688</v>
      </c>
      <c r="F9" s="94" t="s">
        <v>157</v>
      </c>
    </row>
    <row r="10" spans="1:6" x14ac:dyDescent="0.25">
      <c r="A10" s="105">
        <v>321</v>
      </c>
      <c r="B10" s="85" t="s">
        <v>60</v>
      </c>
      <c r="C10" s="86">
        <f>C11</f>
        <v>2120</v>
      </c>
      <c r="D10" s="91">
        <f>D11</f>
        <v>0</v>
      </c>
      <c r="E10" s="110">
        <f t="shared" si="0"/>
        <v>0</v>
      </c>
      <c r="F10" s="94" t="s">
        <v>157</v>
      </c>
    </row>
    <row r="11" spans="1:6" x14ac:dyDescent="0.25">
      <c r="A11" s="106">
        <v>3212</v>
      </c>
      <c r="B11" s="95" t="s">
        <v>62</v>
      </c>
      <c r="C11" s="101">
        <v>2120</v>
      </c>
      <c r="D11" s="102">
        <v>0</v>
      </c>
      <c r="E11" s="111">
        <f t="shared" si="0"/>
        <v>0</v>
      </c>
      <c r="F11" s="94" t="s">
        <v>157</v>
      </c>
    </row>
    <row r="12" spans="1:6" x14ac:dyDescent="0.25">
      <c r="A12" s="105">
        <v>322</v>
      </c>
      <c r="B12" s="85" t="s">
        <v>64</v>
      </c>
      <c r="C12" s="86">
        <f>C13</f>
        <v>1460</v>
      </c>
      <c r="D12" s="91">
        <f>D13</f>
        <v>0</v>
      </c>
      <c r="E12" s="110">
        <f t="shared" si="0"/>
        <v>0</v>
      </c>
      <c r="F12" s="94" t="s">
        <v>157</v>
      </c>
    </row>
    <row r="13" spans="1:6" x14ac:dyDescent="0.25">
      <c r="A13" s="106">
        <v>3223</v>
      </c>
      <c r="B13" s="95" t="s">
        <v>67</v>
      </c>
      <c r="C13" s="101">
        <v>1460</v>
      </c>
      <c r="D13" s="102">
        <v>0</v>
      </c>
      <c r="E13" s="111">
        <f t="shared" si="0"/>
        <v>0</v>
      </c>
      <c r="F13" s="94" t="s">
        <v>157</v>
      </c>
    </row>
    <row r="14" spans="1:6" x14ac:dyDescent="0.25">
      <c r="A14" s="105">
        <v>323</v>
      </c>
      <c r="B14" s="85" t="s">
        <v>70</v>
      </c>
      <c r="C14" s="86">
        <f>C15</f>
        <v>2790</v>
      </c>
      <c r="D14" s="91">
        <f>D15</f>
        <v>0</v>
      </c>
      <c r="E14" s="110">
        <f t="shared" si="0"/>
        <v>0</v>
      </c>
      <c r="F14" s="94" t="s">
        <v>157</v>
      </c>
    </row>
    <row r="15" spans="1:6" x14ac:dyDescent="0.25">
      <c r="A15" s="106">
        <v>3236</v>
      </c>
      <c r="B15" s="95" t="s">
        <v>99</v>
      </c>
      <c r="C15" s="101">
        <v>2790</v>
      </c>
      <c r="D15" s="102">
        <v>0</v>
      </c>
      <c r="E15" s="111">
        <f t="shared" si="0"/>
        <v>0</v>
      </c>
      <c r="F15" s="94" t="s">
        <v>157</v>
      </c>
    </row>
    <row r="16" spans="1:6" x14ac:dyDescent="0.25">
      <c r="A16" s="105">
        <v>329</v>
      </c>
      <c r="B16" s="85" t="s">
        <v>80</v>
      </c>
      <c r="C16" s="86">
        <f>C17</f>
        <v>2120</v>
      </c>
      <c r="D16" s="91">
        <f>D17</f>
        <v>881.96</v>
      </c>
      <c r="E16" s="110">
        <f t="shared" si="0"/>
        <v>41.601886792452831</v>
      </c>
      <c r="F16" s="94" t="s">
        <v>157</v>
      </c>
    </row>
    <row r="17" spans="1:6" x14ac:dyDescent="0.25">
      <c r="A17" s="106">
        <v>3291</v>
      </c>
      <c r="B17" s="95" t="s">
        <v>81</v>
      </c>
      <c r="C17" s="101">
        <v>2120</v>
      </c>
      <c r="D17" s="102">
        <v>881.96</v>
      </c>
      <c r="E17" s="111">
        <f t="shared" si="0"/>
        <v>41.601886792452831</v>
      </c>
      <c r="F17" s="94" t="s">
        <v>157</v>
      </c>
    </row>
    <row r="18" spans="1:6" x14ac:dyDescent="0.25">
      <c r="A18" s="127" t="s">
        <v>124</v>
      </c>
      <c r="B18" s="128"/>
      <c r="C18" s="129"/>
      <c r="D18" s="130"/>
      <c r="E18" s="131"/>
      <c r="F18" s="131" t="s">
        <v>158</v>
      </c>
    </row>
    <row r="19" spans="1:6" x14ac:dyDescent="0.25">
      <c r="A19" s="87">
        <v>3</v>
      </c>
      <c r="B19" s="88" t="s">
        <v>49</v>
      </c>
      <c r="C19" s="90">
        <f>C20+C45</f>
        <v>77900</v>
      </c>
      <c r="D19" s="89">
        <f>D20+D45</f>
        <v>37646.899999999994</v>
      </c>
      <c r="E19" s="109">
        <f>(D19/C19)*100</f>
        <v>48.327214377406925</v>
      </c>
      <c r="F19" s="109" t="s">
        <v>158</v>
      </c>
    </row>
    <row r="20" spans="1:6" x14ac:dyDescent="0.25">
      <c r="A20" s="105">
        <v>32</v>
      </c>
      <c r="B20" s="85" t="s">
        <v>59</v>
      </c>
      <c r="C20" s="86">
        <f>C21+C25+C30+C40</f>
        <v>76840</v>
      </c>
      <c r="D20" s="91">
        <f>D21+D25+D30+D40</f>
        <v>37303.319999999992</v>
      </c>
      <c r="E20" s="110">
        <f t="shared" ref="E20:E49" si="1">(D20/C20)*100</f>
        <v>48.546746486205087</v>
      </c>
      <c r="F20" s="94" t="s">
        <v>158</v>
      </c>
    </row>
    <row r="21" spans="1:6" x14ac:dyDescent="0.25">
      <c r="A21" s="105">
        <v>321</v>
      </c>
      <c r="B21" s="85" t="s">
        <v>60</v>
      </c>
      <c r="C21" s="86">
        <f>C22+C23+C24</f>
        <v>26950</v>
      </c>
      <c r="D21" s="91">
        <f>D22+D23+D24</f>
        <v>13471.09</v>
      </c>
      <c r="E21" s="110">
        <f t="shared" si="1"/>
        <v>49.98549165120594</v>
      </c>
      <c r="F21" s="94" t="s">
        <v>158</v>
      </c>
    </row>
    <row r="22" spans="1:6" x14ac:dyDescent="0.25">
      <c r="A22" s="106">
        <v>3211</v>
      </c>
      <c r="B22" s="95" t="s">
        <v>61</v>
      </c>
      <c r="C22" s="101">
        <v>800</v>
      </c>
      <c r="D22" s="102">
        <v>391.79999999999995</v>
      </c>
      <c r="E22" s="111">
        <f t="shared" si="1"/>
        <v>48.974999999999994</v>
      </c>
      <c r="F22" s="94" t="s">
        <v>158</v>
      </c>
    </row>
    <row r="23" spans="1:6" x14ac:dyDescent="0.25">
      <c r="A23" s="106">
        <v>3212</v>
      </c>
      <c r="B23" s="95" t="s">
        <v>62</v>
      </c>
      <c r="C23" s="101">
        <v>25220</v>
      </c>
      <c r="D23" s="102">
        <v>12579.19</v>
      </c>
      <c r="E23" s="111">
        <f t="shared" si="1"/>
        <v>49.877835051546391</v>
      </c>
      <c r="F23" s="94" t="s">
        <v>158</v>
      </c>
    </row>
    <row r="24" spans="1:6" x14ac:dyDescent="0.25">
      <c r="A24" s="106">
        <v>3213</v>
      </c>
      <c r="B24" s="95" t="s">
        <v>63</v>
      </c>
      <c r="C24" s="101">
        <v>930</v>
      </c>
      <c r="D24" s="102">
        <v>500.1</v>
      </c>
      <c r="E24" s="111">
        <f t="shared" si="1"/>
        <v>53.774193548387096</v>
      </c>
      <c r="F24" s="94" t="s">
        <v>158</v>
      </c>
    </row>
    <row r="25" spans="1:6" x14ac:dyDescent="0.25">
      <c r="A25" s="105">
        <v>322</v>
      </c>
      <c r="B25" s="85" t="s">
        <v>64</v>
      </c>
      <c r="C25" s="86">
        <f>C26+C27+C28+C29</f>
        <v>14200</v>
      </c>
      <c r="D25" s="91">
        <f>D26+D27+D28+D29</f>
        <v>8214.61</v>
      </c>
      <c r="E25" s="110">
        <f t="shared" si="1"/>
        <v>57.849366197183102</v>
      </c>
      <c r="F25" s="94" t="s">
        <v>158</v>
      </c>
    </row>
    <row r="26" spans="1:6" x14ac:dyDescent="0.25">
      <c r="A26" s="106">
        <v>3221</v>
      </c>
      <c r="B26" s="95" t="s">
        <v>65</v>
      </c>
      <c r="C26" s="101">
        <v>5570</v>
      </c>
      <c r="D26" s="102">
        <v>2446.3200000000002</v>
      </c>
      <c r="E26" s="111">
        <f t="shared" si="1"/>
        <v>43.919569120287257</v>
      </c>
      <c r="F26" s="94" t="s">
        <v>158</v>
      </c>
    </row>
    <row r="27" spans="1:6" x14ac:dyDescent="0.25">
      <c r="A27" s="106">
        <v>3223</v>
      </c>
      <c r="B27" s="95" t="s">
        <v>67</v>
      </c>
      <c r="C27" s="101">
        <v>4910</v>
      </c>
      <c r="D27" s="102">
        <v>5202.62</v>
      </c>
      <c r="E27" s="111">
        <f t="shared" si="1"/>
        <v>105.95967413441956</v>
      </c>
      <c r="F27" s="94" t="s">
        <v>158</v>
      </c>
    </row>
    <row r="28" spans="1:6" x14ac:dyDescent="0.25">
      <c r="A28" s="106">
        <v>3224</v>
      </c>
      <c r="B28" s="95" t="s">
        <v>68</v>
      </c>
      <c r="C28" s="101">
        <v>2920</v>
      </c>
      <c r="D28" s="102">
        <v>145.19</v>
      </c>
      <c r="E28" s="111">
        <f t="shared" si="1"/>
        <v>4.9722602739726032</v>
      </c>
      <c r="F28" s="94" t="s">
        <v>158</v>
      </c>
    </row>
    <row r="29" spans="1:6" x14ac:dyDescent="0.25">
      <c r="A29" s="106">
        <v>3225</v>
      </c>
      <c r="B29" s="95" t="s">
        <v>69</v>
      </c>
      <c r="C29" s="101">
        <v>800</v>
      </c>
      <c r="D29" s="102">
        <v>420.47999999999996</v>
      </c>
      <c r="E29" s="111">
        <f t="shared" si="1"/>
        <v>52.559999999999995</v>
      </c>
      <c r="F29" s="94" t="s">
        <v>158</v>
      </c>
    </row>
    <row r="30" spans="1:6" x14ac:dyDescent="0.25">
      <c r="A30" s="105">
        <v>323</v>
      </c>
      <c r="B30" s="85" t="s">
        <v>70</v>
      </c>
      <c r="C30" s="86">
        <f>C31+C32+C33+C34+C35+C36+C37+C38+C39</f>
        <v>33570</v>
      </c>
      <c r="D30" s="91">
        <f>D31+D32+D33+D34+D35+D36+D37+D38+D39</f>
        <v>15101.669999999996</v>
      </c>
      <c r="E30" s="110">
        <f t="shared" si="1"/>
        <v>44.985612153708658</v>
      </c>
      <c r="F30" s="94" t="s">
        <v>158</v>
      </c>
    </row>
    <row r="31" spans="1:6" x14ac:dyDescent="0.25">
      <c r="A31" s="106">
        <v>3231</v>
      </c>
      <c r="B31" s="95" t="s">
        <v>71</v>
      </c>
      <c r="C31" s="101">
        <v>1990</v>
      </c>
      <c r="D31" s="102">
        <v>915.95999999999981</v>
      </c>
      <c r="E31" s="111">
        <f t="shared" si="1"/>
        <v>46.028140703517579</v>
      </c>
      <c r="F31" s="94" t="s">
        <v>158</v>
      </c>
    </row>
    <row r="32" spans="1:6" x14ac:dyDescent="0.25">
      <c r="A32" s="106">
        <v>3232</v>
      </c>
      <c r="B32" s="95" t="s">
        <v>72</v>
      </c>
      <c r="C32" s="101">
        <v>16190</v>
      </c>
      <c r="D32" s="102">
        <v>1256.6399999999994</v>
      </c>
      <c r="E32" s="111">
        <f t="shared" si="1"/>
        <v>7.7618282890673216</v>
      </c>
      <c r="F32" s="94" t="s">
        <v>158</v>
      </c>
    </row>
    <row r="33" spans="1:6" x14ac:dyDescent="0.25">
      <c r="A33" s="106">
        <v>3233</v>
      </c>
      <c r="B33" s="95" t="s">
        <v>73</v>
      </c>
      <c r="C33" s="101">
        <v>400</v>
      </c>
      <c r="D33" s="102">
        <v>127.43999999999998</v>
      </c>
      <c r="E33" s="111">
        <f t="shared" si="1"/>
        <v>31.859999999999992</v>
      </c>
      <c r="F33" s="94" t="s">
        <v>158</v>
      </c>
    </row>
    <row r="34" spans="1:6" x14ac:dyDescent="0.25">
      <c r="A34" s="106">
        <v>3234</v>
      </c>
      <c r="B34" s="95" t="s">
        <v>74</v>
      </c>
      <c r="C34" s="101">
        <v>8890</v>
      </c>
      <c r="D34" s="102">
        <v>1880.06</v>
      </c>
      <c r="E34" s="111">
        <f t="shared" si="1"/>
        <v>21.148031496062991</v>
      </c>
      <c r="F34" s="94" t="s">
        <v>158</v>
      </c>
    </row>
    <row r="35" spans="1:6" x14ac:dyDescent="0.25">
      <c r="A35" s="106">
        <v>3235</v>
      </c>
      <c r="B35" s="95" t="s">
        <v>75</v>
      </c>
      <c r="C35" s="101">
        <v>0</v>
      </c>
      <c r="D35" s="102">
        <v>9090.869999999999</v>
      </c>
      <c r="E35" s="111" t="s">
        <v>12</v>
      </c>
      <c r="F35" s="94" t="s">
        <v>158</v>
      </c>
    </row>
    <row r="36" spans="1:6" x14ac:dyDescent="0.25">
      <c r="A36" s="106">
        <v>3236</v>
      </c>
      <c r="B36" s="95" t="s">
        <v>99</v>
      </c>
      <c r="C36" s="101">
        <v>2520</v>
      </c>
      <c r="D36" s="102">
        <v>0</v>
      </c>
      <c r="E36" s="111">
        <f t="shared" si="1"/>
        <v>0</v>
      </c>
      <c r="F36" s="94" t="s">
        <v>158</v>
      </c>
    </row>
    <row r="37" spans="1:6" x14ac:dyDescent="0.25">
      <c r="A37" s="106">
        <v>3237</v>
      </c>
      <c r="B37" s="95" t="s">
        <v>76</v>
      </c>
      <c r="C37" s="101">
        <v>1060</v>
      </c>
      <c r="D37" s="102">
        <v>441.88</v>
      </c>
      <c r="E37" s="111">
        <f t="shared" si="1"/>
        <v>41.68679245283019</v>
      </c>
      <c r="F37" s="94" t="s">
        <v>158</v>
      </c>
    </row>
    <row r="38" spans="1:6" x14ac:dyDescent="0.25">
      <c r="A38" s="106">
        <v>3238</v>
      </c>
      <c r="B38" s="95" t="s">
        <v>77</v>
      </c>
      <c r="C38" s="101">
        <v>1330</v>
      </c>
      <c r="D38" s="102">
        <v>739.02</v>
      </c>
      <c r="E38" s="111">
        <f t="shared" si="1"/>
        <v>55.565413533834587</v>
      </c>
      <c r="F38" s="94" t="s">
        <v>158</v>
      </c>
    </row>
    <row r="39" spans="1:6" x14ac:dyDescent="0.25">
      <c r="A39" s="106">
        <v>3239</v>
      </c>
      <c r="B39" s="95" t="s">
        <v>78</v>
      </c>
      <c r="C39" s="101">
        <v>1190</v>
      </c>
      <c r="D39" s="102">
        <v>649.80000000000007</v>
      </c>
      <c r="E39" s="111">
        <f t="shared" si="1"/>
        <v>54.605042016806728</v>
      </c>
      <c r="F39" s="94" t="s">
        <v>158</v>
      </c>
    </row>
    <row r="40" spans="1:6" x14ac:dyDescent="0.25">
      <c r="A40" s="105">
        <v>329</v>
      </c>
      <c r="B40" s="85" t="s">
        <v>80</v>
      </c>
      <c r="C40" s="86">
        <f>C41+C42+C43+C44</f>
        <v>2120</v>
      </c>
      <c r="D40" s="91">
        <f>D41+D42+D43+D44</f>
        <v>515.95000000000005</v>
      </c>
      <c r="E40" s="110">
        <f t="shared" si="1"/>
        <v>24.337264150943401</v>
      </c>
      <c r="F40" s="94" t="s">
        <v>158</v>
      </c>
    </row>
    <row r="41" spans="1:6" x14ac:dyDescent="0.25">
      <c r="A41" s="106">
        <v>3292</v>
      </c>
      <c r="B41" s="95" t="s">
        <v>130</v>
      </c>
      <c r="C41" s="101">
        <v>530</v>
      </c>
      <c r="D41" s="102">
        <v>0</v>
      </c>
      <c r="E41" s="111">
        <f t="shared" si="1"/>
        <v>0</v>
      </c>
      <c r="F41" s="94" t="s">
        <v>158</v>
      </c>
    </row>
    <row r="42" spans="1:6" x14ac:dyDescent="0.25">
      <c r="A42" s="106">
        <v>3293</v>
      </c>
      <c r="B42" s="95" t="s">
        <v>82</v>
      </c>
      <c r="C42" s="101">
        <v>270</v>
      </c>
      <c r="D42" s="102">
        <v>160.86000000000001</v>
      </c>
      <c r="E42" s="111">
        <f t="shared" si="1"/>
        <v>59.577777777777783</v>
      </c>
      <c r="F42" s="94" t="s">
        <v>158</v>
      </c>
    </row>
    <row r="43" spans="1:6" x14ac:dyDescent="0.25">
      <c r="A43" s="106">
        <v>3294</v>
      </c>
      <c r="B43" s="95" t="s">
        <v>83</v>
      </c>
      <c r="C43" s="101">
        <v>130</v>
      </c>
      <c r="D43" s="102">
        <v>87.6</v>
      </c>
      <c r="E43" s="111">
        <f t="shared" si="1"/>
        <v>67.384615384615373</v>
      </c>
      <c r="F43" s="94" t="s">
        <v>158</v>
      </c>
    </row>
    <row r="44" spans="1:6" x14ac:dyDescent="0.25">
      <c r="A44" s="106">
        <v>3299</v>
      </c>
      <c r="B44" s="95" t="s">
        <v>80</v>
      </c>
      <c r="C44" s="101">
        <v>1190</v>
      </c>
      <c r="D44" s="102">
        <v>267.49</v>
      </c>
      <c r="E44" s="111">
        <f t="shared" si="1"/>
        <v>22.478151260504202</v>
      </c>
      <c r="F44" s="94" t="s">
        <v>158</v>
      </c>
    </row>
    <row r="45" spans="1:6" x14ac:dyDescent="0.25">
      <c r="A45" s="105">
        <v>34</v>
      </c>
      <c r="B45" s="85" t="s">
        <v>84</v>
      </c>
      <c r="C45" s="86">
        <f>C46</f>
        <v>1060</v>
      </c>
      <c r="D45" s="91">
        <f>D46</f>
        <v>343.58000000000004</v>
      </c>
      <c r="E45" s="110">
        <f t="shared" si="1"/>
        <v>32.413207547169812</v>
      </c>
      <c r="F45" s="94" t="s">
        <v>158</v>
      </c>
    </row>
    <row r="46" spans="1:6" x14ac:dyDescent="0.25">
      <c r="A46" s="105">
        <v>343</v>
      </c>
      <c r="B46" s="85" t="s">
        <v>85</v>
      </c>
      <c r="C46" s="86">
        <f>C47+C48+C49</f>
        <v>1060</v>
      </c>
      <c r="D46" s="91">
        <f>D47+D48+D49</f>
        <v>343.58000000000004</v>
      </c>
      <c r="E46" s="110">
        <f t="shared" si="1"/>
        <v>32.413207547169812</v>
      </c>
      <c r="F46" s="94" t="s">
        <v>158</v>
      </c>
    </row>
    <row r="47" spans="1:6" x14ac:dyDescent="0.25">
      <c r="A47" s="106">
        <v>3431</v>
      </c>
      <c r="B47" s="95" t="s">
        <v>86</v>
      </c>
      <c r="C47" s="101">
        <v>660</v>
      </c>
      <c r="D47" s="102">
        <v>342.42</v>
      </c>
      <c r="E47" s="111">
        <f t="shared" si="1"/>
        <v>51.881818181818183</v>
      </c>
      <c r="F47" s="94" t="s">
        <v>158</v>
      </c>
    </row>
    <row r="48" spans="1:6" x14ac:dyDescent="0.25">
      <c r="A48" s="106">
        <v>3433</v>
      </c>
      <c r="B48" s="95" t="s">
        <v>87</v>
      </c>
      <c r="C48" s="101">
        <v>270</v>
      </c>
      <c r="D48" s="102">
        <v>1.1600000000000001</v>
      </c>
      <c r="E48" s="111">
        <f t="shared" si="1"/>
        <v>0.42962962962962969</v>
      </c>
      <c r="F48" s="94" t="s">
        <v>158</v>
      </c>
    </row>
    <row r="49" spans="1:6" x14ac:dyDescent="0.25">
      <c r="A49" s="106">
        <v>3434</v>
      </c>
      <c r="B49" s="95" t="s">
        <v>131</v>
      </c>
      <c r="C49" s="101">
        <v>130</v>
      </c>
      <c r="D49" s="102">
        <v>0</v>
      </c>
      <c r="E49" s="111">
        <f t="shared" si="1"/>
        <v>0</v>
      </c>
      <c r="F49" s="94" t="s">
        <v>158</v>
      </c>
    </row>
    <row r="50" spans="1:6" x14ac:dyDescent="0.25">
      <c r="A50" s="127" t="s">
        <v>125</v>
      </c>
      <c r="B50" s="128"/>
      <c r="C50" s="129"/>
      <c r="D50" s="130"/>
      <c r="E50" s="131"/>
      <c r="F50" s="131" t="s">
        <v>119</v>
      </c>
    </row>
    <row r="51" spans="1:6" x14ac:dyDescent="0.25">
      <c r="A51" s="87">
        <v>3</v>
      </c>
      <c r="B51" s="88" t="s">
        <v>49</v>
      </c>
      <c r="C51" s="90">
        <f>C52+C55</f>
        <v>100</v>
      </c>
      <c r="D51" s="89">
        <f>D52+D55</f>
        <v>0.01</v>
      </c>
      <c r="E51" s="109">
        <f t="shared" ref="E51:E57" si="2">(D51/C51)*100</f>
        <v>0.01</v>
      </c>
      <c r="F51" s="109" t="s">
        <v>119</v>
      </c>
    </row>
    <row r="52" spans="1:6" x14ac:dyDescent="0.25">
      <c r="A52" s="105">
        <v>32</v>
      </c>
      <c r="B52" s="85" t="s">
        <v>59</v>
      </c>
      <c r="C52" s="86">
        <f>C53</f>
        <v>0</v>
      </c>
      <c r="D52" s="91">
        <f>D53</f>
        <v>0</v>
      </c>
      <c r="E52" s="110" t="s">
        <v>12</v>
      </c>
      <c r="F52" s="94" t="s">
        <v>119</v>
      </c>
    </row>
    <row r="53" spans="1:6" x14ac:dyDescent="0.25">
      <c r="A53" s="105">
        <v>321</v>
      </c>
      <c r="B53" s="85" t="s">
        <v>60</v>
      </c>
      <c r="C53" s="86">
        <f>C54</f>
        <v>0</v>
      </c>
      <c r="D53" s="91">
        <f>D54</f>
        <v>0</v>
      </c>
      <c r="E53" s="110" t="s">
        <v>12</v>
      </c>
      <c r="F53" s="94" t="s">
        <v>119</v>
      </c>
    </row>
    <row r="54" spans="1:6" x14ac:dyDescent="0.25">
      <c r="A54" s="106">
        <v>3211</v>
      </c>
      <c r="B54" s="95" t="s">
        <v>61</v>
      </c>
      <c r="C54" s="93">
        <v>0</v>
      </c>
      <c r="D54" s="92">
        <v>0</v>
      </c>
      <c r="E54" s="112" t="s">
        <v>12</v>
      </c>
      <c r="F54" s="94" t="s">
        <v>119</v>
      </c>
    </row>
    <row r="55" spans="1:6" x14ac:dyDescent="0.25">
      <c r="A55" s="105">
        <v>34</v>
      </c>
      <c r="B55" s="85" t="s">
        <v>84</v>
      </c>
      <c r="C55" s="86">
        <f>C56</f>
        <v>100</v>
      </c>
      <c r="D55" s="91">
        <f>D56</f>
        <v>0.01</v>
      </c>
      <c r="E55" s="110">
        <f t="shared" si="2"/>
        <v>0.01</v>
      </c>
      <c r="F55" s="94" t="s">
        <v>119</v>
      </c>
    </row>
    <row r="56" spans="1:6" x14ac:dyDescent="0.25">
      <c r="A56" s="105">
        <v>343</v>
      </c>
      <c r="B56" s="85" t="s">
        <v>85</v>
      </c>
      <c r="C56" s="86">
        <f>C57</f>
        <v>100</v>
      </c>
      <c r="D56" s="91">
        <f>D57</f>
        <v>0.01</v>
      </c>
      <c r="E56" s="110">
        <f t="shared" si="2"/>
        <v>0.01</v>
      </c>
      <c r="F56" s="94" t="s">
        <v>119</v>
      </c>
    </row>
    <row r="57" spans="1:6" x14ac:dyDescent="0.25">
      <c r="A57" s="106">
        <v>3431</v>
      </c>
      <c r="B57" s="95" t="s">
        <v>86</v>
      </c>
      <c r="C57" s="93">
        <v>100</v>
      </c>
      <c r="D57" s="92">
        <v>0.01</v>
      </c>
      <c r="E57" s="112">
        <f t="shared" si="2"/>
        <v>0.01</v>
      </c>
      <c r="F57" s="94" t="s">
        <v>119</v>
      </c>
    </row>
    <row r="58" spans="1:6" x14ac:dyDescent="0.25">
      <c r="A58" s="127" t="s">
        <v>122</v>
      </c>
      <c r="B58" s="128"/>
      <c r="C58" s="129"/>
      <c r="D58" s="130"/>
      <c r="E58" s="131"/>
      <c r="F58" s="131" t="s">
        <v>120</v>
      </c>
    </row>
    <row r="59" spans="1:6" x14ac:dyDescent="0.25">
      <c r="A59" s="87">
        <v>3</v>
      </c>
      <c r="B59" s="88" t="s">
        <v>49</v>
      </c>
      <c r="C59" s="90">
        <f>C60+C65+C95</f>
        <v>125000</v>
      </c>
      <c r="D59" s="89">
        <f>D60+D65+D95</f>
        <v>61650.950000000004</v>
      </c>
      <c r="E59" s="109">
        <f t="shared" ref="E59:E99" si="3">(D59/C59)*100</f>
        <v>49.32076</v>
      </c>
      <c r="F59" s="109" t="s">
        <v>120</v>
      </c>
    </row>
    <row r="60" spans="1:6" x14ac:dyDescent="0.25">
      <c r="A60" s="105">
        <v>31</v>
      </c>
      <c r="B60" s="85" t="s">
        <v>52</v>
      </c>
      <c r="C60" s="86">
        <f>C61+C63</f>
        <v>1000</v>
      </c>
      <c r="D60" s="91">
        <f>D61+D63</f>
        <v>0</v>
      </c>
      <c r="E60" s="110">
        <f t="shared" si="3"/>
        <v>0</v>
      </c>
      <c r="F60" s="94" t="s">
        <v>120</v>
      </c>
    </row>
    <row r="61" spans="1:6" x14ac:dyDescent="0.25">
      <c r="A61" s="105">
        <v>311</v>
      </c>
      <c r="B61" s="85" t="s">
        <v>53</v>
      </c>
      <c r="C61" s="86">
        <f>C62</f>
        <v>700</v>
      </c>
      <c r="D61" s="91">
        <f>D62</f>
        <v>0</v>
      </c>
      <c r="E61" s="110">
        <f t="shared" si="3"/>
        <v>0</v>
      </c>
      <c r="F61" s="94" t="s">
        <v>120</v>
      </c>
    </row>
    <row r="62" spans="1:6" x14ac:dyDescent="0.25">
      <c r="A62" s="106">
        <v>3111</v>
      </c>
      <c r="B62" s="95" t="s">
        <v>54</v>
      </c>
      <c r="C62" s="93">
        <v>700</v>
      </c>
      <c r="D62" s="92">
        <v>0</v>
      </c>
      <c r="E62" s="112">
        <f t="shared" si="3"/>
        <v>0</v>
      </c>
      <c r="F62" s="94" t="s">
        <v>120</v>
      </c>
    </row>
    <row r="63" spans="1:6" x14ac:dyDescent="0.25">
      <c r="A63" s="105">
        <v>313</v>
      </c>
      <c r="B63" s="85" t="s">
        <v>57</v>
      </c>
      <c r="C63" s="86">
        <f>C64</f>
        <v>300</v>
      </c>
      <c r="D63" s="91">
        <f>D64</f>
        <v>0</v>
      </c>
      <c r="E63" s="110">
        <f t="shared" si="3"/>
        <v>0</v>
      </c>
      <c r="F63" s="94" t="s">
        <v>120</v>
      </c>
    </row>
    <row r="64" spans="1:6" x14ac:dyDescent="0.25">
      <c r="A64" s="106">
        <v>3132</v>
      </c>
      <c r="B64" s="95" t="s">
        <v>58</v>
      </c>
      <c r="C64" s="93">
        <v>300</v>
      </c>
      <c r="D64" s="92">
        <v>0</v>
      </c>
      <c r="E64" s="112">
        <f t="shared" si="3"/>
        <v>0</v>
      </c>
      <c r="F64" s="94" t="s">
        <v>120</v>
      </c>
    </row>
    <row r="65" spans="1:6" x14ac:dyDescent="0.25">
      <c r="A65" s="105">
        <v>32</v>
      </c>
      <c r="B65" s="85" t="s">
        <v>59</v>
      </c>
      <c r="C65" s="86">
        <f>C66+C70+C76+C86+C88</f>
        <v>122500</v>
      </c>
      <c r="D65" s="91">
        <f>D66+D70+D76+D86+D88</f>
        <v>61111.69</v>
      </c>
      <c r="E65" s="110">
        <f t="shared" si="3"/>
        <v>49.887093877551017</v>
      </c>
      <c r="F65" s="94" t="s">
        <v>120</v>
      </c>
    </row>
    <row r="66" spans="1:6" x14ac:dyDescent="0.25">
      <c r="A66" s="105">
        <v>321</v>
      </c>
      <c r="B66" s="85" t="s">
        <v>60</v>
      </c>
      <c r="C66" s="86">
        <f>C67+C68+C69</f>
        <v>22500</v>
      </c>
      <c r="D66" s="91">
        <f>D67+D68+D69</f>
        <v>23904.51</v>
      </c>
      <c r="E66" s="110">
        <f t="shared" si="3"/>
        <v>106.24226666666665</v>
      </c>
      <c r="F66" s="94" t="s">
        <v>120</v>
      </c>
    </row>
    <row r="67" spans="1:6" x14ac:dyDescent="0.25">
      <c r="A67" s="106">
        <v>3211</v>
      </c>
      <c r="B67" s="95" t="s">
        <v>61</v>
      </c>
      <c r="C67" s="93">
        <v>20600</v>
      </c>
      <c r="D67" s="92">
        <v>23821.25</v>
      </c>
      <c r="E67" s="112">
        <f t="shared" si="3"/>
        <v>115.63713592233009</v>
      </c>
      <c r="F67" s="94" t="s">
        <v>120</v>
      </c>
    </row>
    <row r="68" spans="1:6" x14ac:dyDescent="0.25">
      <c r="A68" s="106">
        <v>3213</v>
      </c>
      <c r="B68" s="95" t="s">
        <v>63</v>
      </c>
      <c r="C68" s="93">
        <v>1600</v>
      </c>
      <c r="D68" s="92">
        <v>83.26</v>
      </c>
      <c r="E68" s="112">
        <f t="shared" si="3"/>
        <v>5.2037500000000003</v>
      </c>
      <c r="F68" s="94" t="s">
        <v>120</v>
      </c>
    </row>
    <row r="69" spans="1:6" x14ac:dyDescent="0.25">
      <c r="A69" s="106">
        <v>3214</v>
      </c>
      <c r="B69" s="95" t="s">
        <v>132</v>
      </c>
      <c r="C69" s="93">
        <v>300</v>
      </c>
      <c r="D69" s="92">
        <v>0</v>
      </c>
      <c r="E69" s="112">
        <f t="shared" si="3"/>
        <v>0</v>
      </c>
      <c r="F69" s="94" t="s">
        <v>120</v>
      </c>
    </row>
    <row r="70" spans="1:6" x14ac:dyDescent="0.25">
      <c r="A70" s="105">
        <v>322</v>
      </c>
      <c r="B70" s="85" t="s">
        <v>64</v>
      </c>
      <c r="C70" s="86">
        <f>C71+C72+C73+C74+C75</f>
        <v>20100</v>
      </c>
      <c r="D70" s="91">
        <f>D71+D72+D73+D74+D75</f>
        <v>2019.6899999999998</v>
      </c>
      <c r="E70" s="110">
        <f t="shared" si="3"/>
        <v>10.048208955223879</v>
      </c>
      <c r="F70" s="94" t="s">
        <v>120</v>
      </c>
    </row>
    <row r="71" spans="1:6" x14ac:dyDescent="0.25">
      <c r="A71" s="106">
        <v>3221</v>
      </c>
      <c r="B71" s="95" t="s">
        <v>65</v>
      </c>
      <c r="C71" s="93">
        <v>3500</v>
      </c>
      <c r="D71" s="92">
        <v>1510.58</v>
      </c>
      <c r="E71" s="112">
        <f t="shared" si="3"/>
        <v>43.15942857142857</v>
      </c>
      <c r="F71" s="94" t="s">
        <v>120</v>
      </c>
    </row>
    <row r="72" spans="1:6" x14ac:dyDescent="0.25">
      <c r="A72" s="106">
        <v>3222</v>
      </c>
      <c r="B72" s="95" t="s">
        <v>66</v>
      </c>
      <c r="C72" s="93">
        <v>1100</v>
      </c>
      <c r="D72" s="92">
        <v>253.07</v>
      </c>
      <c r="E72" s="112">
        <f t="shared" si="3"/>
        <v>23.006363636363638</v>
      </c>
      <c r="F72" s="94" t="s">
        <v>120</v>
      </c>
    </row>
    <row r="73" spans="1:6" x14ac:dyDescent="0.25">
      <c r="A73" s="106">
        <v>3223</v>
      </c>
      <c r="B73" s="95" t="s">
        <v>67</v>
      </c>
      <c r="C73" s="93">
        <v>4000</v>
      </c>
      <c r="D73" s="92">
        <v>0</v>
      </c>
      <c r="E73" s="112">
        <f t="shared" si="3"/>
        <v>0</v>
      </c>
      <c r="F73" s="94" t="s">
        <v>120</v>
      </c>
    </row>
    <row r="74" spans="1:6" x14ac:dyDescent="0.25">
      <c r="A74" s="106">
        <v>3224</v>
      </c>
      <c r="B74" s="95" t="s">
        <v>68</v>
      </c>
      <c r="C74" s="93">
        <v>2700</v>
      </c>
      <c r="D74" s="92">
        <v>0</v>
      </c>
      <c r="E74" s="112">
        <f t="shared" si="3"/>
        <v>0</v>
      </c>
      <c r="F74" s="94" t="s">
        <v>120</v>
      </c>
    </row>
    <row r="75" spans="1:6" x14ac:dyDescent="0.25">
      <c r="A75" s="106">
        <v>3225</v>
      </c>
      <c r="B75" s="95" t="s">
        <v>69</v>
      </c>
      <c r="C75" s="93">
        <v>8800</v>
      </c>
      <c r="D75" s="92">
        <v>256.04000000000002</v>
      </c>
      <c r="E75" s="112">
        <f t="shared" si="3"/>
        <v>2.9095454545454551</v>
      </c>
      <c r="F75" s="94" t="s">
        <v>120</v>
      </c>
    </row>
    <row r="76" spans="1:6" x14ac:dyDescent="0.25">
      <c r="A76" s="105">
        <v>323</v>
      </c>
      <c r="B76" s="85" t="s">
        <v>70</v>
      </c>
      <c r="C76" s="86">
        <f>C77+C78+C79+C80+C81+C82+C83+C84+C85</f>
        <v>53400</v>
      </c>
      <c r="D76" s="91">
        <f>D77+D78+D79+D80+D81+D82+D83+D84+D85</f>
        <v>20607.270000000004</v>
      </c>
      <c r="E76" s="110">
        <f t="shared" si="3"/>
        <v>38.590393258426978</v>
      </c>
      <c r="F76" s="94" t="s">
        <v>120</v>
      </c>
    </row>
    <row r="77" spans="1:6" x14ac:dyDescent="0.25">
      <c r="A77" s="106">
        <v>3231</v>
      </c>
      <c r="B77" s="95" t="s">
        <v>71</v>
      </c>
      <c r="C77" s="93">
        <v>1300</v>
      </c>
      <c r="D77" s="92">
        <v>537.89</v>
      </c>
      <c r="E77" s="112">
        <f t="shared" si="3"/>
        <v>41.376153846153848</v>
      </c>
      <c r="F77" s="94" t="s">
        <v>120</v>
      </c>
    </row>
    <row r="78" spans="1:6" x14ac:dyDescent="0.25">
      <c r="A78" s="106">
        <v>3232</v>
      </c>
      <c r="B78" s="95" t="s">
        <v>72</v>
      </c>
      <c r="C78" s="93">
        <v>14100</v>
      </c>
      <c r="D78" s="92">
        <v>5070.6900000000005</v>
      </c>
      <c r="E78" s="112">
        <f t="shared" si="3"/>
        <v>35.96234042553192</v>
      </c>
      <c r="F78" s="94" t="s">
        <v>120</v>
      </c>
    </row>
    <row r="79" spans="1:6" x14ac:dyDescent="0.25">
      <c r="A79" s="106">
        <v>3233</v>
      </c>
      <c r="B79" s="95" t="s">
        <v>73</v>
      </c>
      <c r="C79" s="93">
        <v>1100</v>
      </c>
      <c r="D79" s="92">
        <v>0</v>
      </c>
      <c r="E79" s="112">
        <f t="shared" si="3"/>
        <v>0</v>
      </c>
      <c r="F79" s="94" t="s">
        <v>120</v>
      </c>
    </row>
    <row r="80" spans="1:6" x14ac:dyDescent="0.25">
      <c r="A80" s="106">
        <v>3234</v>
      </c>
      <c r="B80" s="95" t="s">
        <v>74</v>
      </c>
      <c r="C80" s="93">
        <v>1300</v>
      </c>
      <c r="D80" s="92">
        <v>0</v>
      </c>
      <c r="E80" s="112">
        <f t="shared" si="3"/>
        <v>0</v>
      </c>
      <c r="F80" s="94" t="s">
        <v>120</v>
      </c>
    </row>
    <row r="81" spans="1:6" x14ac:dyDescent="0.25">
      <c r="A81" s="106">
        <v>3235</v>
      </c>
      <c r="B81" s="95" t="s">
        <v>75</v>
      </c>
      <c r="C81" s="93">
        <v>17900</v>
      </c>
      <c r="D81" s="92">
        <v>4439</v>
      </c>
      <c r="E81" s="112">
        <f t="shared" si="3"/>
        <v>24.798882681564248</v>
      </c>
      <c r="F81" s="94" t="s">
        <v>120</v>
      </c>
    </row>
    <row r="82" spans="1:6" x14ac:dyDescent="0.25">
      <c r="A82" s="106">
        <v>3236</v>
      </c>
      <c r="B82" s="95" t="s">
        <v>99</v>
      </c>
      <c r="C82" s="93">
        <v>1300</v>
      </c>
      <c r="D82" s="92">
        <v>0</v>
      </c>
      <c r="E82" s="112">
        <f t="shared" si="3"/>
        <v>0</v>
      </c>
      <c r="F82" s="94" t="s">
        <v>120</v>
      </c>
    </row>
    <row r="83" spans="1:6" x14ac:dyDescent="0.25">
      <c r="A83" s="106">
        <v>3237</v>
      </c>
      <c r="B83" s="95" t="s">
        <v>76</v>
      </c>
      <c r="C83" s="93">
        <v>11300</v>
      </c>
      <c r="D83" s="92">
        <v>8767.1</v>
      </c>
      <c r="E83" s="112">
        <f t="shared" si="3"/>
        <v>77.584955752212394</v>
      </c>
      <c r="F83" s="94" t="s">
        <v>120</v>
      </c>
    </row>
    <row r="84" spans="1:6" x14ac:dyDescent="0.25">
      <c r="A84" s="106">
        <v>3238</v>
      </c>
      <c r="B84" s="95" t="s">
        <v>77</v>
      </c>
      <c r="C84" s="93">
        <v>2400</v>
      </c>
      <c r="D84" s="92">
        <v>80.08</v>
      </c>
      <c r="E84" s="112">
        <f t="shared" si="3"/>
        <v>3.3366666666666664</v>
      </c>
      <c r="F84" s="94" t="s">
        <v>120</v>
      </c>
    </row>
    <row r="85" spans="1:6" x14ac:dyDescent="0.25">
      <c r="A85" s="106">
        <v>3239</v>
      </c>
      <c r="B85" s="95" t="s">
        <v>78</v>
      </c>
      <c r="C85" s="93">
        <v>2700</v>
      </c>
      <c r="D85" s="92">
        <v>1712.5100000000002</v>
      </c>
      <c r="E85" s="112">
        <f t="shared" si="3"/>
        <v>63.4262962962963</v>
      </c>
      <c r="F85" s="94" t="s">
        <v>120</v>
      </c>
    </row>
    <row r="86" spans="1:6" x14ac:dyDescent="0.25">
      <c r="A86" s="105">
        <v>324</v>
      </c>
      <c r="B86" s="85" t="s">
        <v>79</v>
      </c>
      <c r="C86" s="86">
        <f>C87</f>
        <v>6600</v>
      </c>
      <c r="D86" s="91">
        <f>D87</f>
        <v>7278.8899999999985</v>
      </c>
      <c r="E86" s="110">
        <f t="shared" si="3"/>
        <v>110.2862121212121</v>
      </c>
      <c r="F86" s="94" t="s">
        <v>120</v>
      </c>
    </row>
    <row r="87" spans="1:6" x14ac:dyDescent="0.25">
      <c r="A87" s="106">
        <v>3241</v>
      </c>
      <c r="B87" s="95" t="s">
        <v>79</v>
      </c>
      <c r="C87" s="93">
        <v>6600</v>
      </c>
      <c r="D87" s="92">
        <v>7278.8899999999985</v>
      </c>
      <c r="E87" s="112">
        <f t="shared" si="3"/>
        <v>110.2862121212121</v>
      </c>
      <c r="F87" s="94" t="s">
        <v>120</v>
      </c>
    </row>
    <row r="88" spans="1:6" x14ac:dyDescent="0.25">
      <c r="A88" s="105">
        <v>329</v>
      </c>
      <c r="B88" s="85" t="s">
        <v>80</v>
      </c>
      <c r="C88" s="86">
        <f>C89+C90+C91+C92+C93+C94</f>
        <v>19900</v>
      </c>
      <c r="D88" s="91">
        <f>D89+D90+D91+D92+D93+D94</f>
        <v>7301.33</v>
      </c>
      <c r="E88" s="110">
        <f t="shared" si="3"/>
        <v>36.690100502512564</v>
      </c>
      <c r="F88" s="94" t="s">
        <v>120</v>
      </c>
    </row>
    <row r="89" spans="1:6" x14ac:dyDescent="0.25">
      <c r="A89" s="106">
        <v>3291</v>
      </c>
      <c r="B89" s="95" t="s">
        <v>81</v>
      </c>
      <c r="C89" s="93">
        <v>2000</v>
      </c>
      <c r="D89" s="92">
        <v>673.74</v>
      </c>
      <c r="E89" s="112">
        <f t="shared" si="3"/>
        <v>33.686999999999998</v>
      </c>
      <c r="F89" s="94" t="s">
        <v>120</v>
      </c>
    </row>
    <row r="90" spans="1:6" x14ac:dyDescent="0.25">
      <c r="A90" s="106">
        <v>3292</v>
      </c>
      <c r="B90" s="95" t="s">
        <v>130</v>
      </c>
      <c r="C90" s="93">
        <v>300</v>
      </c>
      <c r="D90" s="92">
        <v>0</v>
      </c>
      <c r="E90" s="112">
        <f t="shared" si="3"/>
        <v>0</v>
      </c>
      <c r="F90" s="94" t="s">
        <v>120</v>
      </c>
    </row>
    <row r="91" spans="1:6" x14ac:dyDescent="0.25">
      <c r="A91" s="106">
        <v>3293</v>
      </c>
      <c r="B91" s="95" t="s">
        <v>82</v>
      </c>
      <c r="C91" s="93">
        <v>12600</v>
      </c>
      <c r="D91" s="92">
        <v>3896.1800000000003</v>
      </c>
      <c r="E91" s="112">
        <f t="shared" si="3"/>
        <v>30.922063492063494</v>
      </c>
      <c r="F91" s="94" t="s">
        <v>120</v>
      </c>
    </row>
    <row r="92" spans="1:6" x14ac:dyDescent="0.25">
      <c r="A92" s="106">
        <v>3294</v>
      </c>
      <c r="B92" s="95" t="s">
        <v>83</v>
      </c>
      <c r="C92" s="93">
        <v>4000</v>
      </c>
      <c r="D92" s="92">
        <v>2531</v>
      </c>
      <c r="E92" s="112">
        <f t="shared" si="3"/>
        <v>63.275000000000006</v>
      </c>
      <c r="F92" s="94" t="s">
        <v>120</v>
      </c>
    </row>
    <row r="93" spans="1:6" x14ac:dyDescent="0.25">
      <c r="A93" s="106">
        <v>3295</v>
      </c>
      <c r="B93" s="95" t="s">
        <v>100</v>
      </c>
      <c r="C93" s="93">
        <v>700</v>
      </c>
      <c r="D93" s="92">
        <v>200.41</v>
      </c>
      <c r="E93" s="112">
        <f t="shared" si="3"/>
        <v>28.63</v>
      </c>
      <c r="F93" s="94" t="s">
        <v>120</v>
      </c>
    </row>
    <row r="94" spans="1:6" x14ac:dyDescent="0.25">
      <c r="A94" s="106">
        <v>3299</v>
      </c>
      <c r="B94" s="95" t="s">
        <v>80</v>
      </c>
      <c r="C94" s="93">
        <v>300</v>
      </c>
      <c r="D94" s="92">
        <v>0</v>
      </c>
      <c r="E94" s="112">
        <f t="shared" si="3"/>
        <v>0</v>
      </c>
      <c r="F94" s="94" t="s">
        <v>120</v>
      </c>
    </row>
    <row r="95" spans="1:6" x14ac:dyDescent="0.25">
      <c r="A95" s="105">
        <v>34</v>
      </c>
      <c r="B95" s="85" t="s">
        <v>84</v>
      </c>
      <c r="C95" s="86">
        <f>C96</f>
        <v>1500</v>
      </c>
      <c r="D95" s="91">
        <f>D96</f>
        <v>539.26</v>
      </c>
      <c r="E95" s="110">
        <f t="shared" si="3"/>
        <v>35.950666666666663</v>
      </c>
      <c r="F95" s="94" t="s">
        <v>120</v>
      </c>
    </row>
    <row r="96" spans="1:6" x14ac:dyDescent="0.25">
      <c r="A96" s="105">
        <v>343</v>
      </c>
      <c r="B96" s="85" t="s">
        <v>85</v>
      </c>
      <c r="C96" s="86">
        <f>C97+C98+C99</f>
        <v>1500</v>
      </c>
      <c r="D96" s="91">
        <f>D97+D98+D99</f>
        <v>539.26</v>
      </c>
      <c r="E96" s="110">
        <f t="shared" si="3"/>
        <v>35.950666666666663</v>
      </c>
      <c r="F96" s="94" t="s">
        <v>120</v>
      </c>
    </row>
    <row r="97" spans="1:6" x14ac:dyDescent="0.25">
      <c r="A97" s="106">
        <v>3431</v>
      </c>
      <c r="B97" s="95" t="s">
        <v>86</v>
      </c>
      <c r="C97" s="93">
        <v>1300</v>
      </c>
      <c r="D97" s="92">
        <v>539.26</v>
      </c>
      <c r="E97" s="112">
        <f t="shared" si="3"/>
        <v>41.481538461538456</v>
      </c>
      <c r="F97" s="94" t="s">
        <v>120</v>
      </c>
    </row>
    <row r="98" spans="1:6" x14ac:dyDescent="0.25">
      <c r="A98" s="106">
        <v>3433</v>
      </c>
      <c r="B98" s="95" t="s">
        <v>87</v>
      </c>
      <c r="C98" s="93">
        <v>100</v>
      </c>
      <c r="D98" s="92">
        <v>0</v>
      </c>
      <c r="E98" s="112">
        <f t="shared" si="3"/>
        <v>0</v>
      </c>
      <c r="F98" s="94" t="s">
        <v>120</v>
      </c>
    </row>
    <row r="99" spans="1:6" x14ac:dyDescent="0.25">
      <c r="A99" s="106">
        <v>3434</v>
      </c>
      <c r="B99" s="95" t="s">
        <v>131</v>
      </c>
      <c r="C99" s="93">
        <v>100</v>
      </c>
      <c r="D99" s="92">
        <v>0</v>
      </c>
      <c r="E99" s="112">
        <f t="shared" si="3"/>
        <v>0</v>
      </c>
      <c r="F99" s="94" t="s">
        <v>120</v>
      </c>
    </row>
    <row r="100" spans="1:6" x14ac:dyDescent="0.25">
      <c r="A100" s="127" t="s">
        <v>126</v>
      </c>
      <c r="B100" s="128"/>
      <c r="C100" s="129"/>
      <c r="D100" s="130"/>
      <c r="E100" s="131"/>
      <c r="F100" s="131" t="s">
        <v>113</v>
      </c>
    </row>
    <row r="101" spans="1:6" x14ac:dyDescent="0.25">
      <c r="A101" s="87">
        <v>3</v>
      </c>
      <c r="B101" s="88" t="s">
        <v>49</v>
      </c>
      <c r="C101" s="90">
        <f>C102+C111+C126</f>
        <v>1263500</v>
      </c>
      <c r="D101" s="89">
        <f>D102+D111+D126</f>
        <v>655798.18999999983</v>
      </c>
      <c r="E101" s="109">
        <f t="shared" ref="E101:E128" si="4">(D101/C101)*100</f>
        <v>51.903299564701214</v>
      </c>
      <c r="F101" s="109" t="s">
        <v>113</v>
      </c>
    </row>
    <row r="102" spans="1:6" x14ac:dyDescent="0.25">
      <c r="A102" s="105">
        <v>31</v>
      </c>
      <c r="B102" s="85" t="s">
        <v>52</v>
      </c>
      <c r="C102" s="86">
        <f>C103+C106+C108</f>
        <v>1231400</v>
      </c>
      <c r="D102" s="91">
        <f>D103+D106+D108</f>
        <v>642669.11999999988</v>
      </c>
      <c r="E102" s="110">
        <f t="shared" si="4"/>
        <v>52.190118564235824</v>
      </c>
      <c r="F102" s="94" t="s">
        <v>113</v>
      </c>
    </row>
    <row r="103" spans="1:6" x14ac:dyDescent="0.25">
      <c r="A103" s="105">
        <v>311</v>
      </c>
      <c r="B103" s="85" t="s">
        <v>53</v>
      </c>
      <c r="C103" s="86">
        <f>C104+C105</f>
        <v>1048800</v>
      </c>
      <c r="D103" s="91">
        <f>D104+D105</f>
        <v>541289.7699999999</v>
      </c>
      <c r="E103" s="110">
        <f t="shared" si="4"/>
        <v>51.610389969488935</v>
      </c>
      <c r="F103" s="94" t="s">
        <v>113</v>
      </c>
    </row>
    <row r="104" spans="1:6" x14ac:dyDescent="0.25">
      <c r="A104" s="106">
        <v>3111</v>
      </c>
      <c r="B104" s="95" t="s">
        <v>54</v>
      </c>
      <c r="C104" s="93">
        <v>999700</v>
      </c>
      <c r="D104" s="92">
        <v>508817.19999999995</v>
      </c>
      <c r="E104" s="112">
        <f t="shared" si="4"/>
        <v>50.896989096729016</v>
      </c>
      <c r="F104" s="94" t="s">
        <v>113</v>
      </c>
    </row>
    <row r="105" spans="1:6" x14ac:dyDescent="0.25">
      <c r="A105" s="106">
        <v>3113</v>
      </c>
      <c r="B105" s="95" t="s">
        <v>55</v>
      </c>
      <c r="C105" s="93">
        <v>49100</v>
      </c>
      <c r="D105" s="92">
        <v>32472.57</v>
      </c>
      <c r="E105" s="112">
        <f t="shared" si="4"/>
        <v>66.13558044806517</v>
      </c>
      <c r="F105" s="94" t="s">
        <v>113</v>
      </c>
    </row>
    <row r="106" spans="1:6" x14ac:dyDescent="0.25">
      <c r="A106" s="105">
        <v>312</v>
      </c>
      <c r="B106" s="85" t="s">
        <v>56</v>
      </c>
      <c r="C106" s="86">
        <f>C107</f>
        <v>24200</v>
      </c>
      <c r="D106" s="91">
        <f>D107</f>
        <v>19321.240000000002</v>
      </c>
      <c r="E106" s="110">
        <f t="shared" si="4"/>
        <v>79.839834710743801</v>
      </c>
      <c r="F106" s="94" t="s">
        <v>113</v>
      </c>
    </row>
    <row r="107" spans="1:6" x14ac:dyDescent="0.25">
      <c r="A107" s="106">
        <v>3121</v>
      </c>
      <c r="B107" s="95" t="s">
        <v>56</v>
      </c>
      <c r="C107" s="93">
        <v>24200</v>
      </c>
      <c r="D107" s="92">
        <v>19321.240000000002</v>
      </c>
      <c r="E107" s="112">
        <f t="shared" si="4"/>
        <v>79.839834710743801</v>
      </c>
      <c r="F107" s="94" t="s">
        <v>113</v>
      </c>
    </row>
    <row r="108" spans="1:6" x14ac:dyDescent="0.25">
      <c r="A108" s="105">
        <v>313</v>
      </c>
      <c r="B108" s="85" t="s">
        <v>57</v>
      </c>
      <c r="C108" s="86">
        <f>C109+C110</f>
        <v>158400</v>
      </c>
      <c r="D108" s="91">
        <f>D109+D110</f>
        <v>82058.11</v>
      </c>
      <c r="E108" s="110">
        <f t="shared" si="4"/>
        <v>51.804362373737376</v>
      </c>
      <c r="F108" s="94" t="s">
        <v>113</v>
      </c>
    </row>
    <row r="109" spans="1:6" x14ac:dyDescent="0.25">
      <c r="A109" s="106">
        <v>3132</v>
      </c>
      <c r="B109" s="95" t="s">
        <v>58</v>
      </c>
      <c r="C109" s="93">
        <v>158200</v>
      </c>
      <c r="D109" s="92">
        <v>82058.11</v>
      </c>
      <c r="E109" s="112">
        <f t="shared" si="4"/>
        <v>51.869854614412134</v>
      </c>
      <c r="F109" s="94" t="s">
        <v>113</v>
      </c>
    </row>
    <row r="110" spans="1:6" x14ac:dyDescent="0.25">
      <c r="A110" s="106">
        <v>3133</v>
      </c>
      <c r="B110" s="95" t="s">
        <v>148</v>
      </c>
      <c r="C110" s="93">
        <v>200</v>
      </c>
      <c r="D110" s="92">
        <v>0</v>
      </c>
      <c r="E110" s="112">
        <f t="shared" si="4"/>
        <v>0</v>
      </c>
      <c r="F110" s="94" t="s">
        <v>113</v>
      </c>
    </row>
    <row r="111" spans="1:6" x14ac:dyDescent="0.25">
      <c r="A111" s="105">
        <v>32</v>
      </c>
      <c r="B111" s="85" t="s">
        <v>59</v>
      </c>
      <c r="C111" s="86">
        <f>C112+C114+C117+C121</f>
        <v>31400</v>
      </c>
      <c r="D111" s="91">
        <f>D112+D114+D117+D121</f>
        <v>13129.07</v>
      </c>
      <c r="E111" s="110">
        <f t="shared" si="4"/>
        <v>41.812324840764333</v>
      </c>
      <c r="F111" s="94" t="s">
        <v>113</v>
      </c>
    </row>
    <row r="112" spans="1:6" x14ac:dyDescent="0.25">
      <c r="A112" s="105">
        <v>321</v>
      </c>
      <c r="B112" s="85" t="s">
        <v>60</v>
      </c>
      <c r="C112" s="86">
        <f>C113</f>
        <v>100</v>
      </c>
      <c r="D112" s="91">
        <f>D113</f>
        <v>0</v>
      </c>
      <c r="E112" s="110">
        <f t="shared" si="4"/>
        <v>0</v>
      </c>
      <c r="F112" s="94" t="s">
        <v>113</v>
      </c>
    </row>
    <row r="113" spans="1:6" x14ac:dyDescent="0.25">
      <c r="A113" s="106">
        <v>3213</v>
      </c>
      <c r="B113" s="95" t="s">
        <v>63</v>
      </c>
      <c r="C113" s="93">
        <v>100</v>
      </c>
      <c r="D113" s="92">
        <v>0</v>
      </c>
      <c r="E113" s="112">
        <f t="shared" si="4"/>
        <v>0</v>
      </c>
      <c r="F113" s="94" t="s">
        <v>113</v>
      </c>
    </row>
    <row r="114" spans="1:6" x14ac:dyDescent="0.25">
      <c r="A114" s="105">
        <v>322</v>
      </c>
      <c r="B114" s="85" t="s">
        <v>64</v>
      </c>
      <c r="C114" s="86">
        <f>C115+C116</f>
        <v>800</v>
      </c>
      <c r="D114" s="91">
        <f>D115+D116</f>
        <v>331.75</v>
      </c>
      <c r="E114" s="110">
        <f t="shared" si="4"/>
        <v>41.46875</v>
      </c>
      <c r="F114" s="94" t="s">
        <v>113</v>
      </c>
    </row>
    <row r="115" spans="1:6" x14ac:dyDescent="0.25">
      <c r="A115" s="106">
        <v>3221</v>
      </c>
      <c r="B115" s="95" t="s">
        <v>65</v>
      </c>
      <c r="C115" s="93">
        <v>700</v>
      </c>
      <c r="D115" s="92">
        <v>331.75</v>
      </c>
      <c r="E115" s="112">
        <f t="shared" si="4"/>
        <v>47.392857142857139</v>
      </c>
      <c r="F115" s="94" t="s">
        <v>113</v>
      </c>
    </row>
    <row r="116" spans="1:6" x14ac:dyDescent="0.25">
      <c r="A116" s="106">
        <v>3222</v>
      </c>
      <c r="B116" s="95" t="s">
        <v>66</v>
      </c>
      <c r="C116" s="93">
        <v>100</v>
      </c>
      <c r="D116" s="92">
        <v>0</v>
      </c>
      <c r="E116" s="112">
        <f t="shared" si="4"/>
        <v>0</v>
      </c>
      <c r="F116" s="94" t="s">
        <v>113</v>
      </c>
    </row>
    <row r="117" spans="1:6" x14ac:dyDescent="0.25">
      <c r="A117" s="105">
        <v>323</v>
      </c>
      <c r="B117" s="85" t="s">
        <v>70</v>
      </c>
      <c r="C117" s="86">
        <f>C118+C119+C120</f>
        <v>24700</v>
      </c>
      <c r="D117" s="91">
        <f>D118+D119+D120</f>
        <v>10437.99</v>
      </c>
      <c r="E117" s="110">
        <f t="shared" si="4"/>
        <v>42.25906882591093</v>
      </c>
      <c r="F117" s="94" t="s">
        <v>113</v>
      </c>
    </row>
    <row r="118" spans="1:6" x14ac:dyDescent="0.25">
      <c r="A118" s="106">
        <v>3235</v>
      </c>
      <c r="B118" s="95" t="s">
        <v>75</v>
      </c>
      <c r="C118" s="93">
        <v>300</v>
      </c>
      <c r="D118" s="92">
        <v>0</v>
      </c>
      <c r="E118" s="112">
        <f t="shared" si="4"/>
        <v>0</v>
      </c>
      <c r="F118" s="94" t="s">
        <v>113</v>
      </c>
    </row>
    <row r="119" spans="1:6" x14ac:dyDescent="0.25">
      <c r="A119" s="106">
        <v>3236</v>
      </c>
      <c r="B119" s="95" t="s">
        <v>99</v>
      </c>
      <c r="C119" s="93">
        <v>3200</v>
      </c>
      <c r="D119" s="92">
        <v>0</v>
      </c>
      <c r="E119" s="112">
        <f t="shared" si="4"/>
        <v>0</v>
      </c>
      <c r="F119" s="94" t="s">
        <v>113</v>
      </c>
    </row>
    <row r="120" spans="1:6" x14ac:dyDescent="0.25">
      <c r="A120" s="106">
        <v>3237</v>
      </c>
      <c r="B120" s="95" t="s">
        <v>76</v>
      </c>
      <c r="C120" s="93">
        <v>21200</v>
      </c>
      <c r="D120" s="92">
        <v>10437.99</v>
      </c>
      <c r="E120" s="112">
        <f t="shared" si="4"/>
        <v>49.235801886792451</v>
      </c>
      <c r="F120" s="94" t="s">
        <v>113</v>
      </c>
    </row>
    <row r="121" spans="1:6" x14ac:dyDescent="0.25">
      <c r="A121" s="105">
        <v>329</v>
      </c>
      <c r="B121" s="85" t="s">
        <v>80</v>
      </c>
      <c r="C121" s="86">
        <f>C122+C123+C124+C125</f>
        <v>5800</v>
      </c>
      <c r="D121" s="91">
        <f>D122+D123+D124+D125</f>
        <v>2359.33</v>
      </c>
      <c r="E121" s="110">
        <f t="shared" si="4"/>
        <v>40.678103448275863</v>
      </c>
      <c r="F121" s="94" t="s">
        <v>113</v>
      </c>
    </row>
    <row r="122" spans="1:6" x14ac:dyDescent="0.25">
      <c r="A122" s="106">
        <v>3291</v>
      </c>
      <c r="B122" s="95" t="s">
        <v>81</v>
      </c>
      <c r="C122" s="93">
        <v>3500</v>
      </c>
      <c r="D122" s="92">
        <v>1612.75</v>
      </c>
      <c r="E122" s="112">
        <f t="shared" si="4"/>
        <v>46.078571428571429</v>
      </c>
      <c r="F122" s="94" t="s">
        <v>113</v>
      </c>
    </row>
    <row r="123" spans="1:6" x14ac:dyDescent="0.25">
      <c r="A123" s="106">
        <v>3293</v>
      </c>
      <c r="B123" s="95" t="s">
        <v>82</v>
      </c>
      <c r="C123" s="93">
        <v>100</v>
      </c>
      <c r="D123" s="92">
        <v>0</v>
      </c>
      <c r="E123" s="112">
        <f t="shared" si="4"/>
        <v>0</v>
      </c>
      <c r="F123" s="94" t="s">
        <v>113</v>
      </c>
    </row>
    <row r="124" spans="1:6" x14ac:dyDescent="0.25">
      <c r="A124" s="106">
        <v>3295</v>
      </c>
      <c r="B124" s="95" t="s">
        <v>100</v>
      </c>
      <c r="C124" s="93">
        <v>1500</v>
      </c>
      <c r="D124" s="92">
        <v>746.58000000000015</v>
      </c>
      <c r="E124" s="112">
        <f t="shared" si="4"/>
        <v>49.772000000000013</v>
      </c>
      <c r="F124" s="94" t="s">
        <v>113</v>
      </c>
    </row>
    <row r="125" spans="1:6" x14ac:dyDescent="0.25">
      <c r="A125" s="106">
        <v>3296</v>
      </c>
      <c r="B125" s="95" t="s">
        <v>133</v>
      </c>
      <c r="C125" s="93">
        <v>700</v>
      </c>
      <c r="D125" s="92">
        <v>0</v>
      </c>
      <c r="E125" s="112">
        <f t="shared" si="4"/>
        <v>0</v>
      </c>
      <c r="F125" s="94" t="s">
        <v>113</v>
      </c>
    </row>
    <row r="126" spans="1:6" x14ac:dyDescent="0.25">
      <c r="A126" s="105">
        <v>34</v>
      </c>
      <c r="B126" s="85" t="s">
        <v>84</v>
      </c>
      <c r="C126" s="86">
        <f>C127</f>
        <v>700</v>
      </c>
      <c r="D126" s="91">
        <f>D127</f>
        <v>0</v>
      </c>
      <c r="E126" s="110">
        <f t="shared" si="4"/>
        <v>0</v>
      </c>
      <c r="F126" s="94" t="s">
        <v>113</v>
      </c>
    </row>
    <row r="127" spans="1:6" x14ac:dyDescent="0.25">
      <c r="A127" s="105">
        <v>343</v>
      </c>
      <c r="B127" s="85" t="s">
        <v>85</v>
      </c>
      <c r="C127" s="86">
        <f>C128</f>
        <v>700</v>
      </c>
      <c r="D127" s="91">
        <f>D128</f>
        <v>0</v>
      </c>
      <c r="E127" s="110">
        <f t="shared" si="4"/>
        <v>0</v>
      </c>
      <c r="F127" s="94" t="s">
        <v>113</v>
      </c>
    </row>
    <row r="128" spans="1:6" x14ac:dyDescent="0.25">
      <c r="A128" s="106">
        <v>3433</v>
      </c>
      <c r="B128" s="95" t="s">
        <v>87</v>
      </c>
      <c r="C128" s="93">
        <v>700</v>
      </c>
      <c r="D128" s="92">
        <v>0</v>
      </c>
      <c r="E128" s="112">
        <f t="shared" si="4"/>
        <v>0</v>
      </c>
      <c r="F128" s="94" t="s">
        <v>113</v>
      </c>
    </row>
    <row r="129" spans="1:6" x14ac:dyDescent="0.25">
      <c r="A129" s="121" t="s">
        <v>151</v>
      </c>
      <c r="B129" s="122"/>
      <c r="C129" s="123"/>
      <c r="D129" s="124"/>
      <c r="E129" s="125"/>
      <c r="F129" s="126" t="s">
        <v>159</v>
      </c>
    </row>
    <row r="130" spans="1:6" x14ac:dyDescent="0.25">
      <c r="A130" s="127" t="s">
        <v>118</v>
      </c>
      <c r="B130" s="128"/>
      <c r="C130" s="129"/>
      <c r="D130" s="130"/>
      <c r="E130" s="131"/>
      <c r="F130" s="131" t="s">
        <v>157</v>
      </c>
    </row>
    <row r="131" spans="1:6" x14ac:dyDescent="0.25">
      <c r="A131" s="87">
        <v>3</v>
      </c>
      <c r="B131" s="88" t="s">
        <v>49</v>
      </c>
      <c r="C131" s="90">
        <f t="shared" ref="C131:D133" si="5">C132</f>
        <v>2390</v>
      </c>
      <c r="D131" s="89">
        <f t="shared" si="5"/>
        <v>13073.06</v>
      </c>
      <c r="E131" s="109">
        <f t="shared" ref="E131:E140" si="6">(D131/C131)*100</f>
        <v>546.98995815899582</v>
      </c>
      <c r="F131" s="109" t="s">
        <v>157</v>
      </c>
    </row>
    <row r="132" spans="1:6" x14ac:dyDescent="0.25">
      <c r="A132" s="105">
        <v>32</v>
      </c>
      <c r="B132" s="85" t="s">
        <v>59</v>
      </c>
      <c r="C132" s="86">
        <f t="shared" si="5"/>
        <v>2390</v>
      </c>
      <c r="D132" s="91">
        <f t="shared" si="5"/>
        <v>13073.06</v>
      </c>
      <c r="E132" s="110">
        <f t="shared" si="6"/>
        <v>546.98995815899582</v>
      </c>
      <c r="F132" s="94" t="s">
        <v>157</v>
      </c>
    </row>
    <row r="133" spans="1:6" x14ac:dyDescent="0.25">
      <c r="A133" s="105">
        <v>323</v>
      </c>
      <c r="B133" s="85" t="s">
        <v>70</v>
      </c>
      <c r="C133" s="86">
        <f t="shared" si="5"/>
        <v>2390</v>
      </c>
      <c r="D133" s="91">
        <f t="shared" si="5"/>
        <v>13073.06</v>
      </c>
      <c r="E133" s="110">
        <f t="shared" si="6"/>
        <v>546.98995815899582</v>
      </c>
      <c r="F133" s="94" t="s">
        <v>157</v>
      </c>
    </row>
    <row r="134" spans="1:6" x14ac:dyDescent="0.25">
      <c r="A134" s="106">
        <v>3232</v>
      </c>
      <c r="B134" s="95" t="s">
        <v>72</v>
      </c>
      <c r="C134" s="101">
        <v>2390</v>
      </c>
      <c r="D134" s="102">
        <v>13073.06</v>
      </c>
      <c r="E134" s="111">
        <f t="shared" si="6"/>
        <v>546.98995815899582</v>
      </c>
      <c r="F134" s="94" t="s">
        <v>157</v>
      </c>
    </row>
    <row r="135" spans="1:6" x14ac:dyDescent="0.25">
      <c r="A135" s="107">
        <v>4</v>
      </c>
      <c r="B135" s="88" t="s">
        <v>49</v>
      </c>
      <c r="C135" s="90">
        <f>C136</f>
        <v>62280</v>
      </c>
      <c r="D135" s="89">
        <f>D136</f>
        <v>0</v>
      </c>
      <c r="E135" s="109">
        <f t="shared" si="6"/>
        <v>0</v>
      </c>
      <c r="F135" s="109" t="s">
        <v>157</v>
      </c>
    </row>
    <row r="136" spans="1:6" x14ac:dyDescent="0.25">
      <c r="A136" s="105">
        <v>42</v>
      </c>
      <c r="B136" s="85" t="s">
        <v>91</v>
      </c>
      <c r="C136" s="86">
        <f>C137</f>
        <v>62280</v>
      </c>
      <c r="D136" s="91">
        <f>D137</f>
        <v>0</v>
      </c>
      <c r="E136" s="110">
        <f t="shared" si="6"/>
        <v>0</v>
      </c>
      <c r="F136" s="94" t="s">
        <v>157</v>
      </c>
    </row>
    <row r="137" spans="1:6" x14ac:dyDescent="0.25">
      <c r="A137" s="105">
        <v>422</v>
      </c>
      <c r="B137" s="85" t="s">
        <v>92</v>
      </c>
      <c r="C137" s="86">
        <f>C138+C139+C140</f>
        <v>62280</v>
      </c>
      <c r="D137" s="91">
        <f>D138+D139+D140</f>
        <v>0</v>
      </c>
      <c r="E137" s="110">
        <f t="shared" si="6"/>
        <v>0</v>
      </c>
      <c r="F137" s="94" t="s">
        <v>157</v>
      </c>
    </row>
    <row r="138" spans="1:6" x14ac:dyDescent="0.25">
      <c r="A138" s="106">
        <v>4221</v>
      </c>
      <c r="B138" s="95" t="s">
        <v>93</v>
      </c>
      <c r="C138" s="101">
        <v>49240</v>
      </c>
      <c r="D138" s="102">
        <v>0</v>
      </c>
      <c r="E138" s="111">
        <f t="shared" si="6"/>
        <v>0</v>
      </c>
      <c r="F138" s="94" t="s">
        <v>157</v>
      </c>
    </row>
    <row r="139" spans="1:6" x14ac:dyDescent="0.25">
      <c r="A139" s="106">
        <v>4227</v>
      </c>
      <c r="B139" s="95" t="s">
        <v>134</v>
      </c>
      <c r="C139" s="101">
        <v>12710</v>
      </c>
      <c r="D139" s="102">
        <v>0</v>
      </c>
      <c r="E139" s="111">
        <f t="shared" si="6"/>
        <v>0</v>
      </c>
      <c r="F139" s="94" t="s">
        <v>157</v>
      </c>
    </row>
    <row r="140" spans="1:6" x14ac:dyDescent="0.25">
      <c r="A140" s="106">
        <v>4241</v>
      </c>
      <c r="B140" s="95" t="s">
        <v>95</v>
      </c>
      <c r="C140" s="101">
        <v>330</v>
      </c>
      <c r="D140" s="102">
        <v>0</v>
      </c>
      <c r="E140" s="111">
        <f t="shared" si="6"/>
        <v>0</v>
      </c>
      <c r="F140" s="94" t="s">
        <v>157</v>
      </c>
    </row>
    <row r="141" spans="1:6" x14ac:dyDescent="0.25">
      <c r="A141" s="127" t="s">
        <v>124</v>
      </c>
      <c r="B141" s="128"/>
      <c r="C141" s="129"/>
      <c r="D141" s="130"/>
      <c r="E141" s="131"/>
      <c r="F141" s="131" t="s">
        <v>158</v>
      </c>
    </row>
    <row r="142" spans="1:6" x14ac:dyDescent="0.25">
      <c r="A142" s="107">
        <v>4</v>
      </c>
      <c r="B142" s="88" t="s">
        <v>49</v>
      </c>
      <c r="C142" s="90">
        <f t="shared" ref="C142:D144" si="7">C143</f>
        <v>5620</v>
      </c>
      <c r="D142" s="89">
        <f t="shared" si="7"/>
        <v>0</v>
      </c>
      <c r="E142" s="109">
        <f t="shared" ref="E142:E145" si="8">(D142/C142)*100</f>
        <v>0</v>
      </c>
      <c r="F142" s="109" t="s">
        <v>158</v>
      </c>
    </row>
    <row r="143" spans="1:6" x14ac:dyDescent="0.25">
      <c r="A143" s="105">
        <v>42</v>
      </c>
      <c r="B143" s="85" t="s">
        <v>91</v>
      </c>
      <c r="C143" s="86">
        <f t="shared" si="7"/>
        <v>5620</v>
      </c>
      <c r="D143" s="91">
        <f t="shared" si="7"/>
        <v>0</v>
      </c>
      <c r="E143" s="110">
        <f t="shared" si="8"/>
        <v>0</v>
      </c>
      <c r="F143" s="94" t="s">
        <v>158</v>
      </c>
    </row>
    <row r="144" spans="1:6" x14ac:dyDescent="0.25">
      <c r="A144" s="105">
        <v>422</v>
      </c>
      <c r="B144" s="85" t="s">
        <v>92</v>
      </c>
      <c r="C144" s="86">
        <f t="shared" si="7"/>
        <v>5620</v>
      </c>
      <c r="D144" s="91">
        <f t="shared" si="7"/>
        <v>0</v>
      </c>
      <c r="E144" s="110">
        <f t="shared" si="8"/>
        <v>0</v>
      </c>
      <c r="F144" s="94" t="s">
        <v>158</v>
      </c>
    </row>
    <row r="145" spans="1:6" x14ac:dyDescent="0.25">
      <c r="A145" s="106">
        <v>4221</v>
      </c>
      <c r="B145" s="95" t="s">
        <v>93</v>
      </c>
      <c r="C145" s="101">
        <v>5620</v>
      </c>
      <c r="D145" s="102">
        <v>0</v>
      </c>
      <c r="E145" s="111">
        <f t="shared" si="8"/>
        <v>0</v>
      </c>
      <c r="F145" s="94" t="s">
        <v>158</v>
      </c>
    </row>
    <row r="146" spans="1:6" x14ac:dyDescent="0.25">
      <c r="A146" s="127" t="s">
        <v>122</v>
      </c>
      <c r="B146" s="128"/>
      <c r="C146" s="129"/>
      <c r="D146" s="130"/>
      <c r="E146" s="131"/>
      <c r="F146" s="131" t="s">
        <v>120</v>
      </c>
    </row>
    <row r="147" spans="1:6" x14ac:dyDescent="0.25">
      <c r="A147" s="107">
        <v>4</v>
      </c>
      <c r="B147" s="88" t="s">
        <v>49</v>
      </c>
      <c r="C147" s="90">
        <f>C148</f>
        <v>27000</v>
      </c>
      <c r="D147" s="89">
        <f>D148</f>
        <v>398.18</v>
      </c>
      <c r="E147" s="109">
        <f t="shared" ref="E147:E159" si="9">(D147/C147)*100</f>
        <v>1.4747407407407407</v>
      </c>
      <c r="F147" s="109" t="s">
        <v>120</v>
      </c>
    </row>
    <row r="148" spans="1:6" x14ac:dyDescent="0.25">
      <c r="A148" s="105">
        <v>42</v>
      </c>
      <c r="B148" s="85" t="s">
        <v>91</v>
      </c>
      <c r="C148" s="86">
        <f>C149+C154</f>
        <v>27000</v>
      </c>
      <c r="D148" s="91">
        <f>D149+D154</f>
        <v>398.18</v>
      </c>
      <c r="E148" s="110">
        <f t="shared" si="9"/>
        <v>1.4747407407407407</v>
      </c>
      <c r="F148" s="94" t="s">
        <v>120</v>
      </c>
    </row>
    <row r="149" spans="1:6" x14ac:dyDescent="0.25">
      <c r="A149" s="105">
        <v>422</v>
      </c>
      <c r="B149" s="85" t="s">
        <v>92</v>
      </c>
      <c r="C149" s="86">
        <f>C150+C151+C152+C153</f>
        <v>26500</v>
      </c>
      <c r="D149" s="91">
        <f>D150+D151+D152+D153</f>
        <v>398.18</v>
      </c>
      <c r="E149" s="110">
        <f t="shared" si="9"/>
        <v>1.5025660377358492</v>
      </c>
      <c r="F149" s="94" t="s">
        <v>120</v>
      </c>
    </row>
    <row r="150" spans="1:6" x14ac:dyDescent="0.25">
      <c r="A150" s="106">
        <v>4221</v>
      </c>
      <c r="B150" s="95" t="s">
        <v>93</v>
      </c>
      <c r="C150" s="93">
        <v>2900</v>
      </c>
      <c r="D150" s="92">
        <v>398.18</v>
      </c>
      <c r="E150" s="112">
        <f t="shared" si="9"/>
        <v>13.730344827586208</v>
      </c>
      <c r="F150" s="94" t="s">
        <v>120</v>
      </c>
    </row>
    <row r="151" spans="1:6" x14ac:dyDescent="0.25">
      <c r="A151" s="106">
        <v>4222</v>
      </c>
      <c r="B151" s="95" t="s">
        <v>135</v>
      </c>
      <c r="C151" s="93">
        <v>0</v>
      </c>
      <c r="D151" s="92">
        <v>0</v>
      </c>
      <c r="E151" s="112" t="s">
        <v>12</v>
      </c>
      <c r="F151" s="94" t="s">
        <v>120</v>
      </c>
    </row>
    <row r="152" spans="1:6" x14ac:dyDescent="0.25">
      <c r="A152" s="106">
        <v>4226</v>
      </c>
      <c r="B152" s="95" t="s">
        <v>101</v>
      </c>
      <c r="C152" s="93">
        <v>23600</v>
      </c>
      <c r="D152" s="92">
        <v>0</v>
      </c>
      <c r="E152" s="112">
        <f t="shared" si="9"/>
        <v>0</v>
      </c>
      <c r="F152" s="94" t="s">
        <v>120</v>
      </c>
    </row>
    <row r="153" spans="1:6" x14ac:dyDescent="0.25">
      <c r="A153" s="106">
        <v>4227</v>
      </c>
      <c r="B153" s="95" t="s">
        <v>134</v>
      </c>
      <c r="C153" s="93">
        <v>0</v>
      </c>
      <c r="D153" s="92">
        <v>0</v>
      </c>
      <c r="E153" s="112" t="s">
        <v>12</v>
      </c>
      <c r="F153" s="94" t="s">
        <v>120</v>
      </c>
    </row>
    <row r="154" spans="1:6" x14ac:dyDescent="0.25">
      <c r="A154" s="105">
        <v>424</v>
      </c>
      <c r="B154" s="85" t="s">
        <v>94</v>
      </c>
      <c r="C154" s="86">
        <f>C155</f>
        <v>500</v>
      </c>
      <c r="D154" s="91">
        <f>D155</f>
        <v>0</v>
      </c>
      <c r="E154" s="110">
        <f t="shared" si="9"/>
        <v>0</v>
      </c>
      <c r="F154" s="94" t="s">
        <v>120</v>
      </c>
    </row>
    <row r="155" spans="1:6" x14ac:dyDescent="0.25">
      <c r="A155" s="106">
        <v>4241</v>
      </c>
      <c r="B155" s="95" t="s">
        <v>95</v>
      </c>
      <c r="C155" s="93">
        <v>500</v>
      </c>
      <c r="D155" s="92">
        <v>0</v>
      </c>
      <c r="E155" s="112">
        <f t="shared" si="9"/>
        <v>0</v>
      </c>
      <c r="F155" s="94" t="s">
        <v>120</v>
      </c>
    </row>
    <row r="156" spans="1:6" x14ac:dyDescent="0.25">
      <c r="A156" s="107">
        <v>5</v>
      </c>
      <c r="B156" s="88" t="s">
        <v>4</v>
      </c>
      <c r="C156" s="90">
        <f t="shared" ref="C156:D158" si="10">C157</f>
        <v>400</v>
      </c>
      <c r="D156" s="89">
        <f t="shared" si="10"/>
        <v>187.14000000000001</v>
      </c>
      <c r="E156" s="109">
        <f t="shared" si="9"/>
        <v>46.785000000000004</v>
      </c>
      <c r="F156" s="109" t="s">
        <v>120</v>
      </c>
    </row>
    <row r="157" spans="1:6" x14ac:dyDescent="0.25">
      <c r="A157" s="105">
        <v>54</v>
      </c>
      <c r="B157" s="85" t="s">
        <v>96</v>
      </c>
      <c r="C157" s="86">
        <f t="shared" si="10"/>
        <v>400</v>
      </c>
      <c r="D157" s="91">
        <f t="shared" si="10"/>
        <v>187.14000000000001</v>
      </c>
      <c r="E157" s="110">
        <f t="shared" si="9"/>
        <v>46.785000000000004</v>
      </c>
      <c r="F157" s="94" t="s">
        <v>120</v>
      </c>
    </row>
    <row r="158" spans="1:6" ht="30" x14ac:dyDescent="0.25">
      <c r="A158" s="105">
        <v>545</v>
      </c>
      <c r="B158" s="96" t="s">
        <v>97</v>
      </c>
      <c r="C158" s="86">
        <f t="shared" si="10"/>
        <v>400</v>
      </c>
      <c r="D158" s="91">
        <f t="shared" si="10"/>
        <v>187.14000000000001</v>
      </c>
      <c r="E158" s="110">
        <f t="shared" si="9"/>
        <v>46.785000000000004</v>
      </c>
      <c r="F158" s="94" t="s">
        <v>120</v>
      </c>
    </row>
    <row r="159" spans="1:6" ht="30" x14ac:dyDescent="0.25">
      <c r="A159" s="106">
        <v>5453</v>
      </c>
      <c r="B159" s="97" t="s">
        <v>98</v>
      </c>
      <c r="C159" s="93">
        <v>400</v>
      </c>
      <c r="D159" s="92">
        <v>187.14000000000001</v>
      </c>
      <c r="E159" s="112">
        <f t="shared" si="9"/>
        <v>46.785000000000004</v>
      </c>
      <c r="F159" s="94" t="s">
        <v>120</v>
      </c>
    </row>
    <row r="160" spans="1:6" x14ac:dyDescent="0.25">
      <c r="A160" s="127" t="s">
        <v>126</v>
      </c>
      <c r="B160" s="128"/>
      <c r="C160" s="129"/>
      <c r="D160" s="130"/>
      <c r="E160" s="131"/>
      <c r="F160" s="131" t="s">
        <v>113</v>
      </c>
    </row>
    <row r="161" spans="1:6" x14ac:dyDescent="0.25">
      <c r="A161" s="107">
        <v>4</v>
      </c>
      <c r="B161" s="88" t="s">
        <v>49</v>
      </c>
      <c r="C161" s="90">
        <f t="shared" ref="C161:D163" si="11">C162</f>
        <v>500</v>
      </c>
      <c r="D161" s="89">
        <f t="shared" si="11"/>
        <v>0</v>
      </c>
      <c r="E161" s="109">
        <f t="shared" ref="E161:E164" si="12">(D161/C161)*100</f>
        <v>0</v>
      </c>
      <c r="F161" s="109" t="s">
        <v>113</v>
      </c>
    </row>
    <row r="162" spans="1:6" x14ac:dyDescent="0.25">
      <c r="A162" s="105">
        <v>42</v>
      </c>
      <c r="B162" s="85" t="s">
        <v>91</v>
      </c>
      <c r="C162" s="86">
        <f t="shared" si="11"/>
        <v>500</v>
      </c>
      <c r="D162" s="91">
        <f t="shared" si="11"/>
        <v>0</v>
      </c>
      <c r="E162" s="110">
        <f t="shared" si="12"/>
        <v>0</v>
      </c>
      <c r="F162" s="94" t="s">
        <v>113</v>
      </c>
    </row>
    <row r="163" spans="1:6" x14ac:dyDescent="0.25">
      <c r="A163" s="105">
        <v>424</v>
      </c>
      <c r="B163" s="85" t="s">
        <v>94</v>
      </c>
      <c r="C163" s="86">
        <f t="shared" si="11"/>
        <v>500</v>
      </c>
      <c r="D163" s="91">
        <f t="shared" si="11"/>
        <v>0</v>
      </c>
      <c r="E163" s="110">
        <f t="shared" si="12"/>
        <v>0</v>
      </c>
      <c r="F163" s="94" t="s">
        <v>113</v>
      </c>
    </row>
    <row r="164" spans="1:6" x14ac:dyDescent="0.25">
      <c r="A164" s="106">
        <v>4241</v>
      </c>
      <c r="B164" s="95" t="s">
        <v>95</v>
      </c>
      <c r="C164" s="93">
        <v>500</v>
      </c>
      <c r="D164" s="92">
        <v>0</v>
      </c>
      <c r="E164" s="112">
        <f t="shared" si="12"/>
        <v>0</v>
      </c>
      <c r="F164" s="94" t="s">
        <v>113</v>
      </c>
    </row>
    <row r="165" spans="1:6" x14ac:dyDescent="0.25">
      <c r="A165" s="127" t="s">
        <v>152</v>
      </c>
      <c r="B165" s="128"/>
      <c r="C165" s="129"/>
      <c r="D165" s="130"/>
      <c r="E165" s="131"/>
      <c r="F165" s="131" t="s">
        <v>147</v>
      </c>
    </row>
    <row r="166" spans="1:6" x14ac:dyDescent="0.25">
      <c r="A166" s="107">
        <v>4</v>
      </c>
      <c r="B166" s="88" t="s">
        <v>49</v>
      </c>
      <c r="C166" s="90">
        <f t="shared" ref="C166:D168" si="13">C167</f>
        <v>3100</v>
      </c>
      <c r="D166" s="89">
        <f t="shared" si="13"/>
        <v>0</v>
      </c>
      <c r="E166" s="109">
        <f t="shared" ref="E166:E169" si="14">(D166/C166)*100</f>
        <v>0</v>
      </c>
      <c r="F166" s="109" t="s">
        <v>147</v>
      </c>
    </row>
    <row r="167" spans="1:6" x14ac:dyDescent="0.25">
      <c r="A167" s="105">
        <v>42</v>
      </c>
      <c r="B167" s="85" t="s">
        <v>91</v>
      </c>
      <c r="C167" s="86">
        <f t="shared" si="13"/>
        <v>3100</v>
      </c>
      <c r="D167" s="91">
        <f t="shared" si="13"/>
        <v>0</v>
      </c>
      <c r="E167" s="110">
        <f t="shared" si="14"/>
        <v>0</v>
      </c>
      <c r="F167" s="94" t="s">
        <v>147</v>
      </c>
    </row>
    <row r="168" spans="1:6" x14ac:dyDescent="0.25">
      <c r="A168" s="105">
        <v>422</v>
      </c>
      <c r="B168" s="85" t="s">
        <v>92</v>
      </c>
      <c r="C168" s="86">
        <f t="shared" si="13"/>
        <v>3100</v>
      </c>
      <c r="D168" s="91">
        <f t="shared" si="13"/>
        <v>0</v>
      </c>
      <c r="E168" s="110">
        <f t="shared" si="14"/>
        <v>0</v>
      </c>
      <c r="F168" s="94" t="s">
        <v>147</v>
      </c>
    </row>
    <row r="169" spans="1:6" x14ac:dyDescent="0.25">
      <c r="A169" s="106">
        <v>4226</v>
      </c>
      <c r="B169" s="95" t="s">
        <v>101</v>
      </c>
      <c r="C169" s="93">
        <v>3100</v>
      </c>
      <c r="D169" s="92">
        <v>0</v>
      </c>
      <c r="E169" s="112">
        <f t="shared" si="14"/>
        <v>0</v>
      </c>
      <c r="F169" s="94" t="s">
        <v>147</v>
      </c>
    </row>
    <row r="170" spans="1:6" x14ac:dyDescent="0.25">
      <c r="A170" s="121" t="s">
        <v>153</v>
      </c>
      <c r="B170" s="122"/>
      <c r="C170" s="123"/>
      <c r="D170" s="124"/>
      <c r="E170" s="125"/>
      <c r="F170" s="132" t="s">
        <v>157</v>
      </c>
    </row>
    <row r="171" spans="1:6" x14ac:dyDescent="0.25">
      <c r="A171" s="127" t="s">
        <v>118</v>
      </c>
      <c r="B171" s="128"/>
      <c r="C171" s="129"/>
      <c r="D171" s="130"/>
      <c r="E171" s="131"/>
      <c r="F171" s="131" t="s">
        <v>157</v>
      </c>
    </row>
    <row r="172" spans="1:6" x14ac:dyDescent="0.25">
      <c r="A172" s="87">
        <v>3</v>
      </c>
      <c r="B172" s="88" t="s">
        <v>49</v>
      </c>
      <c r="C172" s="90">
        <f>C173+C176</f>
        <v>6900</v>
      </c>
      <c r="D172" s="89">
        <f>D173+D176</f>
        <v>5160</v>
      </c>
      <c r="E172" s="109">
        <f t="shared" ref="E172:E178" si="15">(D172/C172)*100</f>
        <v>74.782608695652172</v>
      </c>
      <c r="F172" s="109" t="s">
        <v>157</v>
      </c>
    </row>
    <row r="173" spans="1:6" x14ac:dyDescent="0.25">
      <c r="A173" s="105">
        <v>32</v>
      </c>
      <c r="B173" s="85" t="s">
        <v>59</v>
      </c>
      <c r="C173" s="86">
        <f>C174</f>
        <v>5110</v>
      </c>
      <c r="D173" s="91">
        <f>D174</f>
        <v>0</v>
      </c>
      <c r="E173" s="110">
        <f t="shared" si="15"/>
        <v>0</v>
      </c>
      <c r="F173" s="94" t="s">
        <v>157</v>
      </c>
    </row>
    <row r="174" spans="1:6" x14ac:dyDescent="0.25">
      <c r="A174" s="105">
        <v>329</v>
      </c>
      <c r="B174" s="85" t="s">
        <v>80</v>
      </c>
      <c r="C174" s="86">
        <f>C175</f>
        <v>5110</v>
      </c>
      <c r="D174" s="91">
        <f>D175</f>
        <v>0</v>
      </c>
      <c r="E174" s="110">
        <f t="shared" si="15"/>
        <v>0</v>
      </c>
      <c r="F174" s="94" t="s">
        <v>157</v>
      </c>
    </row>
    <row r="175" spans="1:6" x14ac:dyDescent="0.25">
      <c r="A175" s="106">
        <v>3299</v>
      </c>
      <c r="B175" s="95" t="s">
        <v>80</v>
      </c>
      <c r="C175" s="101">
        <v>5110</v>
      </c>
      <c r="D175" s="102">
        <v>0</v>
      </c>
      <c r="E175" s="111">
        <f t="shared" si="15"/>
        <v>0</v>
      </c>
      <c r="F175" s="94" t="s">
        <v>157</v>
      </c>
    </row>
    <row r="176" spans="1:6" x14ac:dyDescent="0.25">
      <c r="A176" s="105">
        <v>37</v>
      </c>
      <c r="B176" s="85" t="s">
        <v>88</v>
      </c>
      <c r="C176" s="86">
        <f>C177</f>
        <v>1790</v>
      </c>
      <c r="D176" s="91">
        <f>D177</f>
        <v>5160</v>
      </c>
      <c r="E176" s="110">
        <f t="shared" si="15"/>
        <v>288.26815642458098</v>
      </c>
      <c r="F176" s="94" t="s">
        <v>157</v>
      </c>
    </row>
    <row r="177" spans="1:6" x14ac:dyDescent="0.25">
      <c r="A177" s="105">
        <v>372</v>
      </c>
      <c r="B177" s="85" t="s">
        <v>89</v>
      </c>
      <c r="C177" s="86">
        <f>C178</f>
        <v>1790</v>
      </c>
      <c r="D177" s="91">
        <f>D178</f>
        <v>5160</v>
      </c>
      <c r="E177" s="110">
        <f t="shared" si="15"/>
        <v>288.26815642458098</v>
      </c>
      <c r="F177" s="94" t="s">
        <v>157</v>
      </c>
    </row>
    <row r="178" spans="1:6" x14ac:dyDescent="0.25">
      <c r="A178" s="106">
        <v>3721</v>
      </c>
      <c r="B178" s="95" t="s">
        <v>90</v>
      </c>
      <c r="C178" s="101">
        <v>1790</v>
      </c>
      <c r="D178" s="102">
        <v>5160</v>
      </c>
      <c r="E178" s="111">
        <f t="shared" si="15"/>
        <v>288.26815642458098</v>
      </c>
      <c r="F178" s="94" t="s">
        <v>157</v>
      </c>
    </row>
    <row r="179" spans="1:6" x14ac:dyDescent="0.25">
      <c r="A179" s="121" t="s">
        <v>154</v>
      </c>
      <c r="B179" s="122"/>
      <c r="C179" s="123"/>
      <c r="D179" s="124"/>
      <c r="E179" s="125"/>
      <c r="F179" s="132" t="s">
        <v>157</v>
      </c>
    </row>
    <row r="180" spans="1:6" x14ac:dyDescent="0.25">
      <c r="A180" s="127" t="s">
        <v>118</v>
      </c>
      <c r="B180" s="128"/>
      <c r="C180" s="129"/>
      <c r="D180" s="130"/>
      <c r="E180" s="131"/>
      <c r="F180" s="131" t="s">
        <v>157</v>
      </c>
    </row>
    <row r="181" spans="1:6" x14ac:dyDescent="0.25">
      <c r="A181" s="107">
        <v>4</v>
      </c>
      <c r="B181" s="88" t="s">
        <v>49</v>
      </c>
      <c r="C181" s="90">
        <f t="shared" ref="C181:D183" si="16">C182</f>
        <v>10560</v>
      </c>
      <c r="D181" s="89">
        <f t="shared" si="16"/>
        <v>190</v>
      </c>
      <c r="E181" s="109">
        <f t="shared" ref="E181:E184" si="17">(D181/C181)*100</f>
        <v>1.7992424242424243</v>
      </c>
      <c r="F181" s="109" t="s">
        <v>157</v>
      </c>
    </row>
    <row r="182" spans="1:6" x14ac:dyDescent="0.25">
      <c r="A182" s="105">
        <v>42</v>
      </c>
      <c r="B182" s="85" t="s">
        <v>91</v>
      </c>
      <c r="C182" s="86">
        <f t="shared" si="16"/>
        <v>10560</v>
      </c>
      <c r="D182" s="91">
        <f t="shared" si="16"/>
        <v>190</v>
      </c>
      <c r="E182" s="110">
        <f t="shared" si="17"/>
        <v>1.7992424242424243</v>
      </c>
      <c r="F182" s="94" t="s">
        <v>157</v>
      </c>
    </row>
    <row r="183" spans="1:6" x14ac:dyDescent="0.25">
      <c r="A183" s="105">
        <v>424</v>
      </c>
      <c r="B183" s="85" t="s">
        <v>94</v>
      </c>
      <c r="C183" s="86">
        <f t="shared" si="16"/>
        <v>10560</v>
      </c>
      <c r="D183" s="91">
        <f t="shared" si="16"/>
        <v>190</v>
      </c>
      <c r="E183" s="110">
        <f t="shared" si="17"/>
        <v>1.7992424242424243</v>
      </c>
      <c r="F183" s="94" t="s">
        <v>157</v>
      </c>
    </row>
    <row r="184" spans="1:6" x14ac:dyDescent="0.25">
      <c r="A184" s="106">
        <v>4241</v>
      </c>
      <c r="B184" s="95" t="s">
        <v>95</v>
      </c>
      <c r="C184" s="101">
        <v>10560</v>
      </c>
      <c r="D184" s="102">
        <v>190</v>
      </c>
      <c r="E184" s="111">
        <f t="shared" si="17"/>
        <v>1.7992424242424243</v>
      </c>
      <c r="F184" s="94" t="s">
        <v>157</v>
      </c>
    </row>
    <row r="185" spans="1:6" x14ac:dyDescent="0.25">
      <c r="A185" s="121" t="s">
        <v>155</v>
      </c>
      <c r="B185" s="122"/>
      <c r="C185" s="123"/>
      <c r="D185" s="124"/>
      <c r="E185" s="125"/>
      <c r="F185" s="132" t="s">
        <v>157</v>
      </c>
    </row>
    <row r="186" spans="1:6" x14ac:dyDescent="0.25">
      <c r="A186" s="127" t="s">
        <v>118</v>
      </c>
      <c r="B186" s="128"/>
      <c r="C186" s="129"/>
      <c r="D186" s="130"/>
      <c r="E186" s="131"/>
      <c r="F186" s="131" t="s">
        <v>157</v>
      </c>
    </row>
    <row r="187" spans="1:6" x14ac:dyDescent="0.25">
      <c r="A187" s="87">
        <v>3</v>
      </c>
      <c r="B187" s="88" t="s">
        <v>49</v>
      </c>
      <c r="C187" s="90">
        <f t="shared" ref="C187:D189" si="18">C188</f>
        <v>1330</v>
      </c>
      <c r="D187" s="89">
        <f t="shared" si="18"/>
        <v>651.04999999999995</v>
      </c>
      <c r="E187" s="109">
        <f t="shared" ref="E187:E190" si="19">(D187/C187)*100</f>
        <v>48.951127819548866</v>
      </c>
      <c r="F187" s="109" t="s">
        <v>157</v>
      </c>
    </row>
    <row r="188" spans="1:6" x14ac:dyDescent="0.25">
      <c r="A188" s="105">
        <v>32</v>
      </c>
      <c r="B188" s="85" t="s">
        <v>59</v>
      </c>
      <c r="C188" s="86">
        <f t="shared" si="18"/>
        <v>1330</v>
      </c>
      <c r="D188" s="91">
        <f t="shared" si="18"/>
        <v>651.04999999999995</v>
      </c>
      <c r="E188" s="110">
        <f t="shared" si="19"/>
        <v>48.951127819548866</v>
      </c>
      <c r="F188" s="94" t="s">
        <v>157</v>
      </c>
    </row>
    <row r="189" spans="1:6" x14ac:dyDescent="0.25">
      <c r="A189" s="105">
        <v>323</v>
      </c>
      <c r="B189" s="85" t="s">
        <v>70</v>
      </c>
      <c r="C189" s="86">
        <f t="shared" si="18"/>
        <v>1330</v>
      </c>
      <c r="D189" s="91">
        <f t="shared" si="18"/>
        <v>651.04999999999995</v>
      </c>
      <c r="E189" s="110">
        <f t="shared" si="19"/>
        <v>48.951127819548866</v>
      </c>
      <c r="F189" s="94" t="s">
        <v>157</v>
      </c>
    </row>
    <row r="190" spans="1:6" x14ac:dyDescent="0.25">
      <c r="A190" s="106">
        <v>3237</v>
      </c>
      <c r="B190" s="95" t="s">
        <v>76</v>
      </c>
      <c r="C190" s="101">
        <v>1330</v>
      </c>
      <c r="D190" s="102">
        <v>651.04999999999995</v>
      </c>
      <c r="E190" s="111">
        <f t="shared" si="19"/>
        <v>48.951127819548866</v>
      </c>
      <c r="F190" s="94" t="s">
        <v>157</v>
      </c>
    </row>
  </sheetData>
  <mergeCells count="1">
    <mergeCell ref="B1:B2"/>
  </mergeCells>
  <printOptions horizontalCentered="1"/>
  <pageMargins left="0.70866141732283472" right="0.70866141732283472" top="0.74803149606299213" bottom="0.74803149606299213" header="0.31496062992125984" footer="0.31496062992125984"/>
  <pageSetup firstPageNumber="7" orientation="landscape" useFirstPageNumber="1" horizontalDpi="0" verticalDpi="0" r:id="rId1"/>
  <headerFooter>
    <oddFooter>&amp;C&amp;"-,Bold"POSEBNI DIO (izvršenje rashoda prema organizacijskoj i ekonomskoj klasifikaciji, te izvorima financiranja, raspoređenih u programe koji se sastoje od aktivnosti i projekata)&amp;R&amp;P</oddFooter>
    <evenFooter>&amp;R8</evenFooter>
    <firstFooter>&amp;C&amp;"-,Bold"&amp;20POSEBNI DIO (izvršenje po projektnoj klasifikaciji)&amp;R7</first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OPĆI DIO (sažetak izv.)</vt:lpstr>
      <vt:lpstr>OPĆI DIO (izv. po ekon. klas.)</vt:lpstr>
      <vt:lpstr>OPĆI DIO (izv. po izv. fin.)</vt:lpstr>
      <vt:lpstr>OPĆI DIO (izv. po funk. klas.)</vt:lpstr>
      <vt:lpstr>POSEBNI DIO (po projekt. klas.)</vt:lpstr>
      <vt:lpstr>'POSEBNI DIO (po projekt. klas.)'!Print_Area</vt:lpstr>
      <vt:lpstr>'OPĆI DIO (izv. po ekon. klas.)'!Print_Titles</vt:lpstr>
      <vt:lpstr>'POSEBNI DIO (po projekt. klas.)'!Print_Titles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 Jovanović</dc:creator>
  <cp:lastModifiedBy>Emil Jovanović</cp:lastModifiedBy>
  <cp:lastPrinted>2023-07-07T05:44:33Z</cp:lastPrinted>
  <dcterms:created xsi:type="dcterms:W3CDTF">2022-09-29T08:16:26Z</dcterms:created>
  <dcterms:modified xsi:type="dcterms:W3CDTF">2023-07-14T04:31:53Z</dcterms:modified>
</cp:coreProperties>
</file>